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khampton PC\Documents\Rockhampton Parish Council\Finance\22- Financial Year 2022-2023\Budget\"/>
    </mc:Choice>
  </mc:AlternateContent>
  <xr:revisionPtr revIDLastSave="0" documentId="13_ncr:1_{62838C63-332C-4B62-9D12-1FEE97D26063}" xr6:coauthVersionLast="47" xr6:coauthVersionMax="47" xr10:uidLastSave="{00000000-0000-0000-0000-000000000000}"/>
  <bookViews>
    <workbookView xWindow="-3060" yWindow="-16320" windowWidth="29040" windowHeight="15840" xr2:uid="{7A8DF5C6-57F3-4DDC-B744-E4C392DD0FCE}"/>
  </bookViews>
  <sheets>
    <sheet name="Budget V1" sheetId="3" r:id="rId1"/>
    <sheet name="Notes" sheetId="5" r:id="rId2"/>
    <sheet name="Financial Projec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3" l="1"/>
  <c r="A5" i="5"/>
  <c r="A6" i="5" s="1"/>
  <c r="A7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6" i="5" s="1"/>
  <c r="A27" i="5" s="1"/>
  <c r="L29" i="3"/>
  <c r="I15" i="4" l="1"/>
  <c r="J18" i="4" s="1"/>
  <c r="J33" i="4"/>
  <c r="J29" i="4"/>
  <c r="J42" i="3"/>
  <c r="L44" i="3" s="1"/>
  <c r="I7" i="3"/>
  <c r="I8" i="3"/>
  <c r="I9" i="3"/>
  <c r="I10" i="3"/>
  <c r="I6" i="3"/>
  <c r="J32" i="3"/>
  <c r="K31" i="3"/>
  <c r="H32" i="3"/>
  <c r="I31" i="3"/>
  <c r="G32" i="3"/>
  <c r="F32" i="3"/>
  <c r="E32" i="3"/>
  <c r="D32" i="3"/>
  <c r="C32" i="3"/>
  <c r="B32" i="3"/>
  <c r="I11" i="3" l="1"/>
  <c r="F53" i="3" l="1"/>
  <c r="G53" i="3"/>
  <c r="D37" i="3" l="1"/>
  <c r="D11" i="3"/>
  <c r="J37" i="3"/>
  <c r="L36" i="3"/>
  <c r="H37" i="3"/>
  <c r="G37" i="3"/>
  <c r="F37" i="3"/>
  <c r="E37" i="3"/>
  <c r="C37" i="3"/>
  <c r="B37" i="3"/>
  <c r="L42" i="3"/>
  <c r="K42" i="3"/>
  <c r="D39" i="3" l="1"/>
  <c r="K25" i="3"/>
  <c r="L25" i="3"/>
  <c r="I25" i="3"/>
  <c r="H53" i="3"/>
  <c r="K8" i="3" l="1"/>
  <c r="K9" i="3"/>
  <c r="I28" i="3"/>
  <c r="I52" i="3"/>
  <c r="I53" i="3" s="1"/>
  <c r="I20" i="3" l="1"/>
  <c r="K20" i="3"/>
  <c r="K36" i="3" l="1"/>
  <c r="I36" i="3"/>
  <c r="L35" i="3"/>
  <c r="K35" i="3"/>
  <c r="I35" i="3"/>
  <c r="L34" i="3"/>
  <c r="K34" i="3"/>
  <c r="I34" i="3"/>
  <c r="F39" i="3"/>
  <c r="E39" i="3"/>
  <c r="C39" i="3"/>
  <c r="B39" i="3"/>
  <c r="K29" i="3"/>
  <c r="I29" i="3"/>
  <c r="L28" i="3"/>
  <c r="K28" i="3"/>
  <c r="L27" i="3"/>
  <c r="K27" i="3"/>
  <c r="I27" i="3"/>
  <c r="K26" i="3"/>
  <c r="I26" i="3"/>
  <c r="L24" i="3"/>
  <c r="K24" i="3"/>
  <c r="I24" i="3"/>
  <c r="L23" i="3"/>
  <c r="K23" i="3"/>
  <c r="I23" i="3"/>
  <c r="L22" i="3"/>
  <c r="K22" i="3"/>
  <c r="I22" i="3"/>
  <c r="L21" i="3"/>
  <c r="K21" i="3"/>
  <c r="I21" i="3"/>
  <c r="L19" i="3"/>
  <c r="K19" i="3"/>
  <c r="I19" i="3"/>
  <c r="L18" i="3"/>
  <c r="K18" i="3"/>
  <c r="I18" i="3"/>
  <c r="L17" i="3"/>
  <c r="K17" i="3"/>
  <c r="I17" i="3"/>
  <c r="L16" i="3"/>
  <c r="K16" i="3"/>
  <c r="I16" i="3"/>
  <c r="H11" i="3"/>
  <c r="G11" i="3"/>
  <c r="F11" i="3"/>
  <c r="E11" i="3"/>
  <c r="C11" i="3"/>
  <c r="B11" i="3"/>
  <c r="K10" i="3"/>
  <c r="K7" i="3"/>
  <c r="K32" i="3" l="1"/>
  <c r="K37" i="3"/>
  <c r="I37" i="3"/>
  <c r="L37" i="3"/>
  <c r="J39" i="3"/>
  <c r="I22" i="4" s="1"/>
  <c r="I23" i="4" s="1"/>
  <c r="J24" i="4" s="1"/>
  <c r="L32" i="3"/>
  <c r="H39" i="3"/>
  <c r="G39" i="3"/>
  <c r="I32" i="3"/>
  <c r="I39" i="3" l="1"/>
  <c r="I10" i="4"/>
  <c r="J12" i="4" s="1"/>
  <c r="K19" i="4" s="1"/>
  <c r="K25" i="4" s="1"/>
  <c r="K34" i="4" s="1"/>
  <c r="H45" i="3"/>
  <c r="K39" i="3"/>
  <c r="L39" i="3"/>
  <c r="J11" i="3" l="1"/>
  <c r="K6" i="3"/>
  <c r="K11" i="3" s="1"/>
  <c r="L6" i="3"/>
  <c r="L11" i="3" l="1"/>
</calcChain>
</file>

<file path=xl/sharedStrings.xml><?xml version="1.0" encoding="utf-8"?>
<sst xmlns="http://schemas.openxmlformats.org/spreadsheetml/2006/main" count="141" uniqueCount="105">
  <si>
    <t>Statutory Insurance</t>
  </si>
  <si>
    <t>Clerks Salary/PAYE</t>
  </si>
  <si>
    <t>Website Maintenance</t>
  </si>
  <si>
    <t>Information Commissioners Fee</t>
  </si>
  <si>
    <t>Budget</t>
  </si>
  <si>
    <t>Actual</t>
  </si>
  <si>
    <t>Projected</t>
  </si>
  <si>
    <t>2019/2020</t>
  </si>
  <si>
    <t>137 Payments</t>
  </si>
  <si>
    <t>4-Ward Magazine</t>
  </si>
  <si>
    <t>5 Alive Magazine</t>
  </si>
  <si>
    <t>Citizens Advice Bureau</t>
  </si>
  <si>
    <t>Village Clean up events</t>
  </si>
  <si>
    <t>Sub Total 1</t>
  </si>
  <si>
    <t>Sub total 2</t>
  </si>
  <si>
    <t>Development of adopted land</t>
  </si>
  <si>
    <t>Grass Cutting / Hedge</t>
  </si>
  <si>
    <t>2018/2019</t>
  </si>
  <si>
    <t>Total (1 &amp; 2)</t>
  </si>
  <si>
    <t>INCOME</t>
  </si>
  <si>
    <t>EXPENDITURE</t>
  </si>
  <si>
    <t>LCTR Support Grant</t>
  </si>
  <si>
    <t>TOTAL</t>
  </si>
  <si>
    <t>Miscellaneous Maintenance</t>
  </si>
  <si>
    <t>2017/2018</t>
  </si>
  <si>
    <t>Notes</t>
  </si>
  <si>
    <t>Variance</t>
  </si>
  <si>
    <t>Variance
%</t>
  </si>
  <si>
    <t>Proposed
Budget</t>
  </si>
  <si>
    <t>Variance
£</t>
  </si>
  <si>
    <t>2020/2021</t>
  </si>
  <si>
    <t>Precept</t>
  </si>
  <si>
    <t>ALCA subscription</t>
  </si>
  <si>
    <t>Earmarked Funding</t>
  </si>
  <si>
    <t xml:space="preserve"> </t>
  </si>
  <si>
    <t>Total</t>
  </si>
  <si>
    <t>Actual at
30/10/2020</t>
  </si>
  <si>
    <t>Budget 2020/2021</t>
  </si>
  <si>
    <t>Carried forward 2021/22</t>
  </si>
  <si>
    <t>2021/2022</t>
  </si>
  <si>
    <t>Other (repayment of VAT)</t>
  </si>
  <si>
    <t>Rental - Village Hall Hire</t>
  </si>
  <si>
    <t>Rental - On line meetings</t>
  </si>
  <si>
    <t>Funding received for AED</t>
  </si>
  <si>
    <t>Interest on financial reserves</t>
  </si>
  <si>
    <t>Administration</t>
  </si>
  <si>
    <t>PC contribution to defibrillator</t>
  </si>
  <si>
    <t>Election costs</t>
  </si>
  <si>
    <t>Purchase of Community Defibrillator</t>
  </si>
  <si>
    <t>% change</t>
  </si>
  <si>
    <t>Expenditure
2020/2021</t>
  </si>
  <si>
    <t>2022/2023</t>
  </si>
  <si>
    <t>Projected financial reserves at 31/3/2022</t>
  </si>
  <si>
    <t>B/F from previous year</t>
  </si>
  <si>
    <t>VAT paid</t>
  </si>
  <si>
    <t>PERIOD FINANCIAL YEARS</t>
  </si>
  <si>
    <t>CURRENT FINANCIAL YEAR</t>
  </si>
  <si>
    <t>Est parish share on a Band D property</t>
  </si>
  <si>
    <t>ROCKHAMPTON PARISH COUNCIL</t>
  </si>
  <si>
    <t>FINANCIAL MATTERS</t>
  </si>
  <si>
    <t>Breakdown of Allocated/Earmarked Monies</t>
  </si>
  <si>
    <t>Current Account</t>
  </si>
  <si>
    <t>Business Reserve</t>
  </si>
  <si>
    <t>Miscellaneous Receipts</t>
  </si>
  <si>
    <t>CIL Payments</t>
  </si>
  <si>
    <t>Minus:</t>
  </si>
  <si>
    <r>
      <t xml:space="preserve">Operational Reserves </t>
    </r>
    <r>
      <rPr>
        <sz val="11"/>
        <color theme="1"/>
        <rFont val="Wingdings 2"/>
        <family val="1"/>
        <charset val="2"/>
      </rPr>
      <t>©</t>
    </r>
  </si>
  <si>
    <t>Earmarked Reserves</t>
  </si>
  <si>
    <t>Legislative conditions attached*</t>
  </si>
  <si>
    <t>Community Infrastructure Levy</t>
  </si>
  <si>
    <t>Currently ringfenced **</t>
  </si>
  <si>
    <t>Election Expenses</t>
  </si>
  <si>
    <t>Amenity Land</t>
  </si>
  <si>
    <t>Remaining funds not reserved or allocated</t>
  </si>
  <si>
    <r>
      <rPr>
        <sz val="11"/>
        <color theme="1"/>
        <rFont val="Wingdings 2"/>
        <family val="1"/>
        <charset val="2"/>
      </rPr>
      <t>©</t>
    </r>
    <r>
      <rPr>
        <sz val="11"/>
        <color theme="1"/>
        <rFont val="Calibri"/>
        <family val="2"/>
        <scheme val="minor"/>
      </rPr>
      <t xml:space="preserve"> 50% of annual budgeted operating expenditure</t>
    </r>
  </si>
  <si>
    <t>* Fund available but may only be spent on the "provision, improvement, replacement, operation or maintenance of infrastructure; or anything else that is concerned with addressing the demands that development places on it.</t>
  </si>
  <si>
    <t>** Available but only when vired at PC discretion and following an appropriate resolution.</t>
  </si>
  <si>
    <t>ROCKHAMPTON PARISH COUNCIL - Financial Year 2022-23</t>
  </si>
  <si>
    <t>Planned Receipts for FY 2022/23</t>
  </si>
  <si>
    <t>Total Fund Available during FY 2022/23</t>
  </si>
  <si>
    <t>Budgeted Operating Expenditure - FY 2022/23</t>
  </si>
  <si>
    <t xml:space="preserve">Annual Precept </t>
  </si>
  <si>
    <t>Summary of projected budgeted receipts, payments and reserves for FY 2022-23 - For information</t>
  </si>
  <si>
    <t>Projected opening Balances as reported at 1st April 2022</t>
  </si>
  <si>
    <t>NOTES</t>
  </si>
  <si>
    <t>As a starting point the 2021/22 figure has been entered</t>
  </si>
  <si>
    <t>This is no longer paid by South Gloucestershire Council</t>
  </si>
  <si>
    <t>Current interest rate Is set at 0.01%</t>
  </si>
  <si>
    <t>This figures is based on expected VAT refund for 2021/22 financial year</t>
  </si>
  <si>
    <t>Considered adequate - Unchanged from 2021/22</t>
  </si>
  <si>
    <t>Increased in line with Consumer Price index</t>
  </si>
  <si>
    <t>Considered adequate - Unchanged from 2021/22 - Current hire charge for Village Hall is £10 per meeting</t>
  </si>
  <si>
    <t>N/A</t>
  </si>
  <si>
    <t>Current reserves of £1,400  considered adequate</t>
  </si>
  <si>
    <t>For discussion by Cllrs at meeting</t>
  </si>
  <si>
    <t>18a</t>
  </si>
  <si>
    <t>Added at the request of Cllrs</t>
  </si>
  <si>
    <t>Amended at the request of Cllrs</t>
  </si>
  <si>
    <t>£50 removed from development of land expenditure for 2021/22 back into general maintenance</t>
  </si>
  <si>
    <t>Queen's Platinum Jubilee</t>
  </si>
  <si>
    <t>ROCKHAMPTON PARISH COUNCIL -  BUDGET FOR FY 2022/2023</t>
  </si>
  <si>
    <t>PRECEPT</t>
  </si>
  <si>
    <t>BUDGET FOR 2022/2023</t>
  </si>
  <si>
    <t>Approved at Parish Council meeting held on 19th November 2021</t>
  </si>
  <si>
    <t>Minutes References:
For Budget: 129/21.4. For Precept: 129/21.5.1.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</si>
</sst>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&quot;£&quot;#,##0.00"/>
    <numFmt numFmtId="166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Calibri"/>
      <family val="1"/>
      <charset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4" xfId="0" applyFont="1" applyBorder="1" applyProtection="1"/>
    <xf numFmtId="164" fontId="3" fillId="0" borderId="9" xfId="0" applyNumberFormat="1" applyFont="1" applyBorder="1" applyProtection="1"/>
    <xf numFmtId="8" fontId="3" fillId="0" borderId="1" xfId="0" applyNumberFormat="1" applyFont="1" applyBorder="1" applyProtection="1"/>
    <xf numFmtId="8" fontId="3" fillId="0" borderId="10" xfId="0" applyNumberFormat="1" applyFont="1" applyBorder="1" applyProtection="1"/>
    <xf numFmtId="8" fontId="3" fillId="0" borderId="9" xfId="0" applyNumberFormat="1" applyFont="1" applyBorder="1" applyProtection="1"/>
    <xf numFmtId="44" fontId="3" fillId="0" borderId="9" xfId="1" applyFont="1" applyBorder="1" applyProtection="1"/>
    <xf numFmtId="8" fontId="3" fillId="0" borderId="1" xfId="1" applyNumberFormat="1" applyFont="1" applyBorder="1" applyProtection="1"/>
    <xf numFmtId="8" fontId="3" fillId="0" borderId="10" xfId="1" applyNumberFormat="1" applyFont="1" applyBorder="1" applyProtection="1"/>
    <xf numFmtId="8" fontId="3" fillId="0" borderId="0" xfId="1" applyNumberFormat="1" applyFont="1" applyBorder="1" applyProtection="1"/>
    <xf numFmtId="8" fontId="3" fillId="0" borderId="9" xfId="1" applyNumberFormat="1" applyFont="1" applyBorder="1" applyProtection="1"/>
    <xf numFmtId="40" fontId="3" fillId="0" borderId="0" xfId="1" applyNumberFormat="1" applyFont="1" applyBorder="1" applyProtection="1"/>
    <xf numFmtId="44" fontId="3" fillId="0" borderId="23" xfId="1" applyFont="1" applyFill="1" applyBorder="1" applyAlignment="1" applyProtection="1">
      <alignment vertical="center"/>
    </xf>
    <xf numFmtId="166" fontId="3" fillId="0" borderId="24" xfId="2" applyNumberFormat="1" applyFont="1" applyBorder="1" applyAlignment="1" applyProtection="1">
      <alignment vertical="center"/>
    </xf>
    <xf numFmtId="165" fontId="4" fillId="4" borderId="3" xfId="0" applyNumberFormat="1" applyFont="1" applyFill="1" applyBorder="1" applyAlignment="1" applyProtection="1">
      <alignment horizontal="right" vertical="center" wrapText="1"/>
    </xf>
    <xf numFmtId="165" fontId="4" fillId="4" borderId="1" xfId="1" applyNumberFormat="1" applyFont="1" applyFill="1" applyBorder="1" applyAlignment="1" applyProtection="1">
      <alignment horizontal="right"/>
    </xf>
    <xf numFmtId="0" fontId="2" fillId="0" borderId="0" xfId="0" applyFont="1"/>
    <xf numFmtId="8" fontId="0" fillId="0" borderId="0" xfId="1" applyNumberFormat="1" applyFont="1"/>
    <xf numFmtId="8" fontId="0" fillId="0" borderId="25" xfId="1" applyNumberFormat="1" applyFont="1" applyFill="1" applyBorder="1"/>
    <xf numFmtId="8" fontId="0" fillId="0" borderId="25" xfId="1" applyNumberFormat="1" applyFont="1" applyBorder="1"/>
    <xf numFmtId="8" fontId="0" fillId="0" borderId="0" xfId="1" applyNumberFormat="1" applyFont="1" applyBorder="1"/>
    <xf numFmtId="8" fontId="2" fillId="0" borderId="0" xfId="1" applyNumberFormat="1" applyFont="1"/>
    <xf numFmtId="0" fontId="6" fillId="0" borderId="0" xfId="0" applyFont="1"/>
    <xf numFmtId="44" fontId="0" fillId="0" borderId="0" xfId="1" applyNumberFormat="1" applyFont="1"/>
    <xf numFmtId="44" fontId="0" fillId="0" borderId="0" xfId="1" applyNumberFormat="1" applyFont="1" applyFill="1"/>
    <xf numFmtId="40" fontId="3" fillId="0" borderId="1" xfId="1" applyNumberFormat="1" applyFont="1" applyBorder="1" applyProtection="1"/>
    <xf numFmtId="40" fontId="3" fillId="0" borderId="10" xfId="1" applyNumberFormat="1" applyFont="1" applyBorder="1" applyProtection="1"/>
    <xf numFmtId="40" fontId="3" fillId="0" borderId="15" xfId="1" applyNumberFormat="1" applyFont="1" applyBorder="1" applyProtection="1"/>
    <xf numFmtId="40" fontId="3" fillId="0" borderId="16" xfId="1" applyNumberFormat="1" applyFont="1" applyBorder="1" applyProtection="1"/>
    <xf numFmtId="165" fontId="3" fillId="5" borderId="1" xfId="1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/>
    <xf numFmtId="0" fontId="10" fillId="6" borderId="1" xfId="0" applyFont="1" applyFill="1" applyBorder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0" fillId="2" borderId="1" xfId="0" applyFont="1" applyFill="1" applyBorder="1"/>
    <xf numFmtId="0" fontId="3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Border="1"/>
    <xf numFmtId="44" fontId="3" fillId="0" borderId="0" xfId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3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11" fillId="0" borderId="0" xfId="0" applyFont="1" applyProtection="1"/>
    <xf numFmtId="0" fontId="4" fillId="0" borderId="4" xfId="0" applyFont="1" applyBorder="1" applyProtection="1"/>
    <xf numFmtId="164" fontId="4" fillId="0" borderId="9" xfId="0" applyNumberFormat="1" applyFont="1" applyBorder="1" applyProtection="1"/>
    <xf numFmtId="8" fontId="4" fillId="0" borderId="1" xfId="0" applyNumberFormat="1" applyFont="1" applyBorder="1" applyProtection="1"/>
    <xf numFmtId="8" fontId="4" fillId="0" borderId="10" xfId="0" applyNumberFormat="1" applyFont="1" applyFill="1" applyBorder="1" applyProtection="1"/>
    <xf numFmtId="8" fontId="4" fillId="0" borderId="9" xfId="1" applyNumberFormat="1" applyFont="1" applyFill="1" applyBorder="1" applyProtection="1"/>
    <xf numFmtId="8" fontId="4" fillId="0" borderId="10" xfId="1" applyNumberFormat="1" applyFont="1" applyBorder="1" applyProtection="1"/>
    <xf numFmtId="44" fontId="4" fillId="0" borderId="9" xfId="1" applyNumberFormat="1" applyFont="1" applyFill="1" applyBorder="1" applyProtection="1"/>
    <xf numFmtId="8" fontId="4" fillId="0" borderId="1" xfId="1" applyNumberFormat="1" applyFont="1" applyBorder="1" applyProtection="1"/>
    <xf numFmtId="166" fontId="4" fillId="0" borderId="10" xfId="2" applyNumberFormat="1" applyFont="1" applyBorder="1" applyProtection="1"/>
    <xf numFmtId="0" fontId="3" fillId="0" borderId="36" xfId="0" applyFont="1" applyFill="1" applyBorder="1" applyAlignment="1" applyProtection="1">
      <alignment horizontal="center"/>
    </xf>
    <xf numFmtId="8" fontId="4" fillId="0" borderId="10" xfId="0" applyNumberFormat="1" applyFont="1" applyBorder="1" applyProtection="1"/>
    <xf numFmtId="8" fontId="4" fillId="0" borderId="9" xfId="0" applyNumberFormat="1" applyFont="1" applyFill="1" applyBorder="1" applyProtection="1"/>
    <xf numFmtId="8" fontId="4" fillId="0" borderId="9" xfId="0" applyNumberFormat="1" applyFont="1" applyFill="1" applyBorder="1" applyProtection="1">
      <protection locked="0"/>
    </xf>
    <xf numFmtId="0" fontId="3" fillId="0" borderId="37" xfId="0" applyFont="1" applyFill="1" applyBorder="1" applyAlignment="1" applyProtection="1">
      <alignment horizontal="center"/>
    </xf>
    <xf numFmtId="44" fontId="4" fillId="0" borderId="0" xfId="0" applyNumberFormat="1" applyFont="1" applyProtection="1"/>
    <xf numFmtId="0" fontId="12" fillId="7" borderId="4" xfId="0" applyFont="1" applyFill="1" applyBorder="1" applyProtection="1"/>
    <xf numFmtId="164" fontId="12" fillId="7" borderId="9" xfId="0" applyNumberFormat="1" applyFont="1" applyFill="1" applyBorder="1" applyProtection="1"/>
    <xf numFmtId="8" fontId="12" fillId="7" borderId="1" xfId="0" applyNumberFormat="1" applyFont="1" applyFill="1" applyBorder="1" applyProtection="1"/>
    <xf numFmtId="8" fontId="12" fillId="7" borderId="10" xfId="0" applyNumberFormat="1" applyFont="1" applyFill="1" applyBorder="1" applyProtection="1"/>
    <xf numFmtId="8" fontId="12" fillId="7" borderId="9" xfId="0" applyNumberFormat="1" applyFont="1" applyFill="1" applyBorder="1" applyProtection="1"/>
    <xf numFmtId="8" fontId="4" fillId="7" borderId="10" xfId="1" applyNumberFormat="1" applyFont="1" applyFill="1" applyBorder="1" applyProtection="1"/>
    <xf numFmtId="8" fontId="12" fillId="7" borderId="9" xfId="0" applyNumberFormat="1" applyFont="1" applyFill="1" applyBorder="1" applyProtection="1">
      <protection locked="0"/>
    </xf>
    <xf numFmtId="8" fontId="12" fillId="7" borderId="1" xfId="1" applyNumberFormat="1" applyFont="1" applyFill="1" applyBorder="1" applyProtection="1"/>
    <xf numFmtId="166" fontId="12" fillId="7" borderId="10" xfId="2" applyNumberFormat="1" applyFont="1" applyFill="1" applyBorder="1" applyProtection="1"/>
    <xf numFmtId="0" fontId="3" fillId="7" borderId="37" xfId="0" applyFont="1" applyFill="1" applyBorder="1" applyAlignment="1" applyProtection="1">
      <alignment horizontal="center"/>
    </xf>
    <xf numFmtId="164" fontId="4" fillId="0" borderId="9" xfId="0" applyNumberFormat="1" applyFont="1" applyFill="1" applyBorder="1" applyProtection="1"/>
    <xf numFmtId="8" fontId="4" fillId="0" borderId="1" xfId="0" applyNumberFormat="1" applyFont="1" applyFill="1" applyBorder="1" applyProtection="1"/>
    <xf numFmtId="0" fontId="3" fillId="0" borderId="38" xfId="0" applyFont="1" applyFill="1" applyBorder="1" applyAlignment="1" applyProtection="1">
      <alignment horizontal="center"/>
    </xf>
    <xf numFmtId="166" fontId="3" fillId="0" borderId="10" xfId="2" applyNumberFormat="1" applyFont="1" applyBorder="1" applyProtection="1"/>
    <xf numFmtId="0" fontId="4" fillId="0" borderId="9" xfId="0" applyFont="1" applyBorder="1" applyProtection="1"/>
    <xf numFmtId="0" fontId="4" fillId="0" borderId="1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4" fillId="0" borderId="0" xfId="0" applyFont="1" applyBorder="1" applyProtection="1"/>
    <xf numFmtId="0" fontId="4" fillId="0" borderId="12" xfId="0" applyFont="1" applyBorder="1" applyProtection="1"/>
    <xf numFmtId="0" fontId="3" fillId="0" borderId="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44" fontId="4" fillId="0" borderId="9" xfId="1" applyFont="1" applyBorder="1" applyAlignment="1" applyProtection="1">
      <alignment vertical="center" wrapText="1"/>
    </xf>
    <xf numFmtId="8" fontId="4" fillId="0" borderId="9" xfId="1" applyNumberFormat="1" applyFont="1" applyFill="1" applyBorder="1" applyProtection="1">
      <protection locked="0"/>
    </xf>
    <xf numFmtId="0" fontId="3" fillId="0" borderId="36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4" fillId="0" borderId="4" xfId="0" applyFont="1" applyFill="1" applyBorder="1" applyProtection="1"/>
    <xf numFmtId="44" fontId="4" fillId="0" borderId="9" xfId="1" applyFont="1" applyFill="1" applyBorder="1" applyAlignment="1" applyProtection="1">
      <alignment vertical="center" wrapText="1"/>
    </xf>
    <xf numFmtId="8" fontId="4" fillId="0" borderId="1" xfId="1" applyNumberFormat="1" applyFont="1" applyFill="1" applyBorder="1" applyProtection="1"/>
    <xf numFmtId="8" fontId="4" fillId="0" borderId="10" xfId="1" applyNumberFormat="1" applyFont="1" applyFill="1" applyBorder="1" applyProtection="1"/>
    <xf numFmtId="166" fontId="4" fillId="0" borderId="10" xfId="2" applyNumberFormat="1" applyFont="1" applyFill="1" applyBorder="1" applyProtection="1"/>
    <xf numFmtId="0" fontId="4" fillId="0" borderId="0" xfId="0" applyFont="1" applyFill="1" applyProtection="1"/>
    <xf numFmtId="44" fontId="12" fillId="7" borderId="9" xfId="1" applyFont="1" applyFill="1" applyBorder="1" applyAlignment="1" applyProtection="1">
      <alignment vertical="center" wrapText="1"/>
    </xf>
    <xf numFmtId="8" fontId="12" fillId="7" borderId="10" xfId="1" applyNumberFormat="1" applyFont="1" applyFill="1" applyBorder="1" applyProtection="1"/>
    <xf numFmtId="8" fontId="12" fillId="7" borderId="9" xfId="1" applyNumberFormat="1" applyFont="1" applyFill="1" applyBorder="1" applyProtection="1"/>
    <xf numFmtId="8" fontId="12" fillId="8" borderId="9" xfId="1" applyNumberFormat="1" applyFont="1" applyFill="1" applyBorder="1" applyProtection="1">
      <protection locked="0"/>
    </xf>
    <xf numFmtId="0" fontId="3" fillId="8" borderId="39" xfId="0" applyFont="1" applyFill="1" applyBorder="1" applyAlignment="1" applyProtection="1">
      <alignment horizontal="center"/>
    </xf>
    <xf numFmtId="0" fontId="3" fillId="0" borderId="38" xfId="0" applyFont="1" applyBorder="1" applyAlignment="1" applyProtection="1">
      <alignment horizontal="center"/>
    </xf>
    <xf numFmtId="166" fontId="4" fillId="0" borderId="12" xfId="0" applyNumberFormat="1" applyFont="1" applyBorder="1" applyProtection="1"/>
    <xf numFmtId="44" fontId="4" fillId="0" borderId="9" xfId="1" applyFont="1" applyBorder="1" applyAlignment="1" applyProtection="1">
      <alignment wrapText="1"/>
    </xf>
    <xf numFmtId="8" fontId="4" fillId="0" borderId="9" xfId="1" applyNumberFormat="1" applyFont="1" applyBorder="1" applyProtection="1"/>
    <xf numFmtId="40" fontId="4" fillId="0" borderId="1" xfId="0" applyNumberFormat="1" applyFont="1" applyBorder="1" applyProtection="1"/>
    <xf numFmtId="40" fontId="4" fillId="0" borderId="10" xfId="1" applyNumberFormat="1" applyFont="1" applyBorder="1" applyProtection="1"/>
    <xf numFmtId="40" fontId="4" fillId="0" borderId="11" xfId="1" applyNumberFormat="1" applyFont="1" applyBorder="1" applyProtection="1"/>
    <xf numFmtId="40" fontId="4" fillId="0" borderId="0" xfId="1" applyNumberFormat="1" applyFont="1" applyBorder="1" applyProtection="1"/>
    <xf numFmtId="40" fontId="4" fillId="0" borderId="12" xfId="1" applyNumberFormat="1" applyFont="1" applyBorder="1" applyProtection="1"/>
    <xf numFmtId="8" fontId="3" fillId="0" borderId="16" xfId="1" applyNumberFormat="1" applyFont="1" applyBorder="1" applyProtection="1"/>
    <xf numFmtId="166" fontId="3" fillId="0" borderId="17" xfId="2" applyNumberFormat="1" applyFont="1" applyBorder="1" applyProtection="1"/>
    <xf numFmtId="0" fontId="3" fillId="0" borderId="27" xfId="0" applyFont="1" applyBorder="1" applyProtection="1"/>
    <xf numFmtId="44" fontId="3" fillId="0" borderId="40" xfId="1" applyFont="1" applyBorder="1" applyProtection="1"/>
    <xf numFmtId="40" fontId="3" fillId="0" borderId="2" xfId="1" applyNumberFormat="1" applyFont="1" applyBorder="1" applyProtection="1"/>
    <xf numFmtId="40" fontId="3" fillId="0" borderId="41" xfId="1" applyNumberFormat="1" applyFont="1" applyBorder="1" applyProtection="1"/>
    <xf numFmtId="10" fontId="3" fillId="0" borderId="0" xfId="2" applyNumberFormat="1" applyFont="1" applyBorder="1" applyProtection="1"/>
    <xf numFmtId="44" fontId="3" fillId="0" borderId="30" xfId="1" applyFont="1" applyFill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44" fontId="3" fillId="0" borderId="0" xfId="1" applyFont="1" applyFill="1" applyBorder="1" applyProtection="1"/>
    <xf numFmtId="44" fontId="3" fillId="0" borderId="45" xfId="0" applyNumberFormat="1" applyFont="1" applyBorder="1" applyAlignment="1" applyProtection="1">
      <alignment horizontal="center" vertical="center" wrapText="1"/>
    </xf>
    <xf numFmtId="44" fontId="3" fillId="0" borderId="46" xfId="0" applyNumberFormat="1" applyFont="1" applyBorder="1" applyAlignment="1" applyProtection="1">
      <alignment horizontal="center" vertical="center" wrapText="1"/>
    </xf>
    <xf numFmtId="6" fontId="3" fillId="0" borderId="22" xfId="1" applyNumberFormat="1" applyFont="1" applyBorder="1" applyAlignment="1" applyProtection="1">
      <alignment horizontal="center" vertical="center" wrapText="1"/>
    </xf>
    <xf numFmtId="6" fontId="3" fillId="0" borderId="23" xfId="1" applyNumberFormat="1" applyFont="1" applyBorder="1" applyAlignment="1" applyProtection="1">
      <alignment horizontal="center" vertical="center" wrapText="1"/>
    </xf>
    <xf numFmtId="6" fontId="3" fillId="0" borderId="24" xfId="1" applyNumberFormat="1" applyFont="1" applyBorder="1" applyAlignment="1" applyProtection="1">
      <alignment horizontal="center" vertical="center" wrapText="1"/>
    </xf>
    <xf numFmtId="6" fontId="3" fillId="0" borderId="11" xfId="1" applyNumberFormat="1" applyFont="1" applyBorder="1" applyAlignment="1" applyProtection="1">
      <alignment horizontal="center" vertical="center" wrapText="1"/>
    </xf>
    <xf numFmtId="6" fontId="3" fillId="0" borderId="0" xfId="1" applyNumberFormat="1" applyFont="1" applyBorder="1" applyAlignment="1" applyProtection="1">
      <alignment horizontal="center" vertical="center" wrapText="1"/>
    </xf>
    <xf numFmtId="6" fontId="3" fillId="0" borderId="12" xfId="1" applyNumberFormat="1" applyFont="1" applyBorder="1" applyAlignment="1" applyProtection="1">
      <alignment horizontal="center" vertical="center" wrapText="1"/>
    </xf>
    <xf numFmtId="44" fontId="3" fillId="0" borderId="47" xfId="1" applyFont="1" applyBorder="1" applyAlignment="1" applyProtection="1">
      <alignment horizontal="center" wrapText="1"/>
    </xf>
    <xf numFmtId="44" fontId="3" fillId="0" borderId="25" xfId="1" applyFont="1" applyBorder="1" applyAlignment="1" applyProtection="1">
      <alignment horizontal="center"/>
    </xf>
    <xf numFmtId="44" fontId="3" fillId="0" borderId="21" xfId="1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right"/>
    </xf>
    <xf numFmtId="0" fontId="3" fillId="0" borderId="25" xfId="0" applyFont="1" applyBorder="1" applyAlignment="1" applyProtection="1">
      <alignment horizontal="right"/>
    </xf>
    <xf numFmtId="44" fontId="3" fillId="0" borderId="6" xfId="0" applyNumberFormat="1" applyFont="1" applyBorder="1" applyAlignment="1" applyProtection="1">
      <alignment horizontal="center"/>
    </xf>
    <xf numFmtId="44" fontId="3" fillId="0" borderId="7" xfId="0" applyNumberFormat="1" applyFont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left"/>
    </xf>
    <xf numFmtId="0" fontId="3" fillId="5" borderId="8" xfId="0" applyFont="1" applyFill="1" applyBorder="1" applyAlignment="1" applyProtection="1">
      <alignment horizontal="left"/>
    </xf>
    <xf numFmtId="0" fontId="4" fillId="4" borderId="4" xfId="0" applyFont="1" applyFill="1" applyBorder="1" applyAlignment="1" applyProtection="1">
      <alignment horizontal="left"/>
    </xf>
    <xf numFmtId="0" fontId="4" fillId="4" borderId="8" xfId="0" applyFont="1" applyFill="1" applyBorder="1" applyAlignment="1" applyProtection="1">
      <alignment horizontal="left"/>
    </xf>
    <xf numFmtId="44" fontId="3" fillId="0" borderId="0" xfId="1" applyFont="1" applyFill="1" applyBorder="1" applyAlignment="1" applyProtection="1">
      <alignment horizontal="center" vertical="top"/>
    </xf>
    <xf numFmtId="44" fontId="3" fillId="0" borderId="30" xfId="1" applyFont="1" applyFill="1" applyBorder="1" applyAlignment="1" applyProtection="1">
      <alignment horizontal="center" vertical="top"/>
    </xf>
    <xf numFmtId="166" fontId="3" fillId="0" borderId="12" xfId="2" applyNumberFormat="1" applyFont="1" applyBorder="1" applyAlignment="1" applyProtection="1">
      <alignment horizontal="center" vertical="top"/>
    </xf>
    <xf numFmtId="166" fontId="3" fillId="0" borderId="44" xfId="2" applyNumberFormat="1" applyFont="1" applyBorder="1" applyAlignment="1" applyProtection="1">
      <alignment horizontal="center" vertical="top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96E0-FED4-4D86-B31F-2E34536140E8}">
  <sheetPr>
    <tabColor rgb="FFFF0000"/>
    <pageSetUpPr fitToPage="1"/>
  </sheetPr>
  <dimension ref="A1:P54"/>
  <sheetViews>
    <sheetView showGridLines="0" tabSelected="1" topLeftCell="A28" workbookViewId="0">
      <selection activeCell="I58" sqref="I58"/>
    </sheetView>
  </sheetViews>
  <sheetFormatPr defaultRowHeight="15.75"/>
  <cols>
    <col min="1" max="1" width="28.140625" style="48" customWidth="1"/>
    <col min="2" max="4" width="13.28515625" style="48" hidden="1" customWidth="1"/>
    <col min="5" max="5" width="0.85546875" style="48" hidden="1" customWidth="1"/>
    <col min="6" max="9" width="12.28515625" style="48" customWidth="1"/>
    <col min="10" max="11" width="13.42578125" style="48" customWidth="1"/>
    <col min="12" max="12" width="11.85546875" style="48" customWidth="1"/>
    <col min="13" max="13" width="5.7109375" style="47" hidden="1" customWidth="1"/>
    <col min="14" max="15" width="9.140625" style="48"/>
    <col min="16" max="16" width="10.5703125" style="48" bestFit="1" customWidth="1"/>
    <col min="17" max="16384" width="9.140625" style="48"/>
  </cols>
  <sheetData>
    <row r="1" spans="1:16" ht="27.75" customHeight="1" thickBot="1">
      <c r="A1" s="196" t="s">
        <v>100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6" ht="19.5" customHeight="1" thickBot="1">
      <c r="A2" s="44"/>
      <c r="B2" s="137" t="s">
        <v>55</v>
      </c>
      <c r="C2" s="138"/>
      <c r="D2" s="138"/>
      <c r="E2" s="139"/>
      <c r="F2" s="137" t="s">
        <v>56</v>
      </c>
      <c r="G2" s="138"/>
      <c r="H2" s="138"/>
      <c r="I2" s="139"/>
      <c r="J2" s="137" t="s">
        <v>102</v>
      </c>
      <c r="K2" s="138"/>
      <c r="L2" s="139"/>
    </row>
    <row r="3" spans="1:16" ht="16.5" thickBot="1">
      <c r="A3" s="48" t="s">
        <v>34</v>
      </c>
      <c r="B3" s="49" t="s">
        <v>24</v>
      </c>
      <c r="C3" s="50" t="s">
        <v>17</v>
      </c>
      <c r="D3" s="51" t="s">
        <v>7</v>
      </c>
      <c r="E3" s="51" t="s">
        <v>30</v>
      </c>
      <c r="F3" s="152" t="s">
        <v>39</v>
      </c>
      <c r="G3" s="153"/>
      <c r="H3" s="153"/>
      <c r="I3" s="154"/>
      <c r="J3" s="155" t="s">
        <v>51</v>
      </c>
      <c r="K3" s="156"/>
      <c r="L3" s="157"/>
      <c r="M3" s="47" t="s">
        <v>25</v>
      </c>
    </row>
    <row r="4" spans="1:16">
      <c r="A4" s="52" t="s">
        <v>19</v>
      </c>
      <c r="B4" s="140" t="s">
        <v>4</v>
      </c>
      <c r="C4" s="141" t="s">
        <v>4</v>
      </c>
      <c r="D4" s="142" t="s">
        <v>4</v>
      </c>
      <c r="E4" s="142" t="s">
        <v>4</v>
      </c>
      <c r="F4" s="140" t="s">
        <v>4</v>
      </c>
      <c r="G4" s="158" t="s">
        <v>36</v>
      </c>
      <c r="H4" s="141" t="s">
        <v>6</v>
      </c>
      <c r="I4" s="142" t="s">
        <v>26</v>
      </c>
      <c r="J4" s="159" t="s">
        <v>28</v>
      </c>
      <c r="K4" s="160" t="s">
        <v>29</v>
      </c>
      <c r="L4" s="161" t="s">
        <v>27</v>
      </c>
    </row>
    <row r="5" spans="1:16" ht="16.5" thickBot="1">
      <c r="B5" s="140"/>
      <c r="C5" s="141"/>
      <c r="D5" s="142"/>
      <c r="E5" s="142"/>
      <c r="F5" s="140"/>
      <c r="G5" s="141"/>
      <c r="H5" s="141"/>
      <c r="I5" s="142"/>
      <c r="J5" s="140"/>
      <c r="K5" s="150"/>
      <c r="L5" s="145"/>
    </row>
    <row r="6" spans="1:16">
      <c r="A6" s="53" t="s">
        <v>31</v>
      </c>
      <c r="B6" s="54">
        <v>2275</v>
      </c>
      <c r="C6" s="55">
        <v>2775</v>
      </c>
      <c r="D6" s="56">
        <v>2800</v>
      </c>
      <c r="E6" s="56">
        <v>3080</v>
      </c>
      <c r="F6" s="57">
        <v>3155</v>
      </c>
      <c r="G6" s="55">
        <v>3155</v>
      </c>
      <c r="H6" s="55">
        <v>3155</v>
      </c>
      <c r="I6" s="58">
        <f>-SUM(F6-H6)</f>
        <v>0</v>
      </c>
      <c r="J6" s="59">
        <v>3315</v>
      </c>
      <c r="K6" s="60">
        <f>SUM(J6-F6)</f>
        <v>160</v>
      </c>
      <c r="L6" s="61">
        <f>(J6-F6)/F6</f>
        <v>5.0713153724247229E-2</v>
      </c>
      <c r="M6" s="62">
        <v>1</v>
      </c>
    </row>
    <row r="7" spans="1:16">
      <c r="A7" s="53" t="s">
        <v>21</v>
      </c>
      <c r="B7" s="54">
        <v>3</v>
      </c>
      <c r="C7" s="55">
        <v>6</v>
      </c>
      <c r="D7" s="63">
        <v>3</v>
      </c>
      <c r="E7" s="63">
        <v>0</v>
      </c>
      <c r="F7" s="64">
        <v>0</v>
      </c>
      <c r="G7" s="55">
        <v>0</v>
      </c>
      <c r="H7" s="55">
        <v>0</v>
      </c>
      <c r="I7" s="58">
        <f t="shared" ref="I7:I10" si="0">-SUM(F7-H7)</f>
        <v>0</v>
      </c>
      <c r="J7" s="65">
        <v>0</v>
      </c>
      <c r="K7" s="60">
        <f>SUM(J7-F7)</f>
        <v>0</v>
      </c>
      <c r="L7" s="61">
        <v>0</v>
      </c>
      <c r="M7" s="66">
        <v>2</v>
      </c>
      <c r="P7" s="67"/>
    </row>
    <row r="8" spans="1:16" hidden="1">
      <c r="A8" s="68" t="s">
        <v>43</v>
      </c>
      <c r="B8" s="69"/>
      <c r="C8" s="70"/>
      <c r="D8" s="71"/>
      <c r="E8" s="71">
        <v>0</v>
      </c>
      <c r="F8" s="72">
        <v>0</v>
      </c>
      <c r="G8" s="70">
        <v>0</v>
      </c>
      <c r="H8" s="70">
        <v>0</v>
      </c>
      <c r="I8" s="73">
        <f t="shared" si="0"/>
        <v>0</v>
      </c>
      <c r="J8" s="74">
        <v>0</v>
      </c>
      <c r="K8" s="75">
        <f>SUM(J8-F8)</f>
        <v>0</v>
      </c>
      <c r="L8" s="76">
        <v>0</v>
      </c>
      <c r="M8" s="77"/>
    </row>
    <row r="9" spans="1:16">
      <c r="A9" s="53" t="s">
        <v>44</v>
      </c>
      <c r="B9" s="78"/>
      <c r="C9" s="79"/>
      <c r="D9" s="56"/>
      <c r="E9" s="56">
        <v>0</v>
      </c>
      <c r="F9" s="64">
        <v>0</v>
      </c>
      <c r="G9" s="55">
        <v>0.06</v>
      </c>
      <c r="H9" s="55">
        <v>0.12</v>
      </c>
      <c r="I9" s="58">
        <f t="shared" si="0"/>
        <v>0.12</v>
      </c>
      <c r="J9" s="65">
        <v>0</v>
      </c>
      <c r="K9" s="60">
        <f>SUM(J9-F9)</f>
        <v>0</v>
      </c>
      <c r="L9" s="61">
        <v>0</v>
      </c>
      <c r="M9" s="66">
        <v>3</v>
      </c>
    </row>
    <row r="10" spans="1:16" ht="16.5" thickBot="1">
      <c r="A10" s="53" t="s">
        <v>40</v>
      </c>
      <c r="B10" s="54"/>
      <c r="C10" s="55"/>
      <c r="D10" s="63">
        <v>0</v>
      </c>
      <c r="E10" s="63">
        <v>0</v>
      </c>
      <c r="F10" s="64">
        <v>344</v>
      </c>
      <c r="G10" s="55">
        <v>344</v>
      </c>
      <c r="H10" s="55">
        <v>344</v>
      </c>
      <c r="I10" s="58">
        <f t="shared" si="0"/>
        <v>0</v>
      </c>
      <c r="J10" s="65">
        <v>50</v>
      </c>
      <c r="K10" s="60">
        <f>SUM(J10-F10)</f>
        <v>-294</v>
      </c>
      <c r="L10" s="61">
        <v>1</v>
      </c>
      <c r="M10" s="80">
        <v>4</v>
      </c>
    </row>
    <row r="11" spans="1:16">
      <c r="A11" s="1" t="s">
        <v>22</v>
      </c>
      <c r="B11" s="2">
        <f>SUM(B6:B10)</f>
        <v>2278</v>
      </c>
      <c r="C11" s="3">
        <f>SUM(C6:C10)</f>
        <v>2781</v>
      </c>
      <c r="D11" s="4">
        <f>SUM(D6:D10)</f>
        <v>2803</v>
      </c>
      <c r="E11" s="4">
        <f>SUM(E6:E10)</f>
        <v>3080</v>
      </c>
      <c r="F11" s="5">
        <f t="shared" ref="F11:K11" si="1">SUM(F6:F10)</f>
        <v>3499</v>
      </c>
      <c r="G11" s="3">
        <f t="shared" si="1"/>
        <v>3499.06</v>
      </c>
      <c r="H11" s="3">
        <f t="shared" si="1"/>
        <v>3499.12</v>
      </c>
      <c r="I11" s="8">
        <f t="shared" si="1"/>
        <v>0.12</v>
      </c>
      <c r="J11" s="5">
        <f t="shared" si="1"/>
        <v>3365</v>
      </c>
      <c r="K11" s="3">
        <f t="shared" si="1"/>
        <v>-134</v>
      </c>
      <c r="L11" s="81">
        <f>(J11-F11)/F11</f>
        <v>-3.8296656187482139E-2</v>
      </c>
    </row>
    <row r="12" spans="1:16">
      <c r="B12" s="82"/>
      <c r="C12" s="83"/>
      <c r="D12" s="84"/>
      <c r="E12" s="84"/>
      <c r="F12" s="85"/>
      <c r="G12" s="86"/>
      <c r="H12" s="86"/>
      <c r="I12" s="87"/>
      <c r="J12" s="85"/>
      <c r="K12" s="86"/>
      <c r="L12" s="87"/>
    </row>
    <row r="13" spans="1:16">
      <c r="B13" s="88" t="s">
        <v>24</v>
      </c>
      <c r="C13" s="89" t="s">
        <v>17</v>
      </c>
      <c r="D13" s="90" t="s">
        <v>7</v>
      </c>
      <c r="E13" s="90" t="s">
        <v>30</v>
      </c>
      <c r="F13" s="143" t="s">
        <v>30</v>
      </c>
      <c r="G13" s="144"/>
      <c r="H13" s="144"/>
      <c r="I13" s="145"/>
      <c r="J13" s="146" t="s">
        <v>51</v>
      </c>
      <c r="K13" s="147"/>
      <c r="L13" s="148"/>
    </row>
    <row r="14" spans="1:16">
      <c r="A14" s="52" t="s">
        <v>20</v>
      </c>
      <c r="B14" s="140" t="s">
        <v>4</v>
      </c>
      <c r="C14" s="141" t="s">
        <v>4</v>
      </c>
      <c r="D14" s="142" t="s">
        <v>4</v>
      </c>
      <c r="E14" s="142" t="s">
        <v>4</v>
      </c>
      <c r="F14" s="140" t="s">
        <v>4</v>
      </c>
      <c r="G14" s="141" t="s">
        <v>5</v>
      </c>
      <c r="H14" s="141" t="s">
        <v>6</v>
      </c>
      <c r="I14" s="142" t="s">
        <v>26</v>
      </c>
      <c r="J14" s="140" t="s">
        <v>4</v>
      </c>
      <c r="K14" s="149" t="s">
        <v>29</v>
      </c>
      <c r="L14" s="151" t="s">
        <v>27</v>
      </c>
    </row>
    <row r="15" spans="1:16" ht="16.5" thickBot="1">
      <c r="B15" s="140"/>
      <c r="C15" s="141"/>
      <c r="D15" s="142"/>
      <c r="E15" s="142"/>
      <c r="F15" s="140"/>
      <c r="G15" s="141"/>
      <c r="H15" s="141"/>
      <c r="I15" s="142"/>
      <c r="J15" s="140"/>
      <c r="K15" s="150"/>
      <c r="L15" s="145"/>
      <c r="M15" s="47" t="s">
        <v>25</v>
      </c>
    </row>
    <row r="16" spans="1:16">
      <c r="A16" s="53" t="s">
        <v>0</v>
      </c>
      <c r="B16" s="91">
        <v>200</v>
      </c>
      <c r="C16" s="60">
        <v>210</v>
      </c>
      <c r="D16" s="58">
        <v>200</v>
      </c>
      <c r="E16" s="58">
        <v>210</v>
      </c>
      <c r="F16" s="57">
        <v>210</v>
      </c>
      <c r="G16" s="60">
        <v>188.54</v>
      </c>
      <c r="H16" s="60">
        <v>184.54</v>
      </c>
      <c r="I16" s="58">
        <f>-SUM(H16-F16)</f>
        <v>25.460000000000008</v>
      </c>
      <c r="J16" s="92">
        <v>210</v>
      </c>
      <c r="K16" s="60">
        <f t="shared" ref="K16:K32" si="2">SUM(J16-F16)</f>
        <v>0</v>
      </c>
      <c r="L16" s="61">
        <f>(J16-F16)/F16</f>
        <v>0</v>
      </c>
      <c r="M16" s="93">
        <v>5</v>
      </c>
    </row>
    <row r="17" spans="1:13">
      <c r="A17" s="53" t="s">
        <v>1</v>
      </c>
      <c r="B17" s="91">
        <v>1400</v>
      </c>
      <c r="C17" s="60">
        <v>1412</v>
      </c>
      <c r="D17" s="58">
        <v>1412</v>
      </c>
      <c r="E17" s="58">
        <v>1510</v>
      </c>
      <c r="F17" s="57">
        <v>1623</v>
      </c>
      <c r="G17" s="60">
        <v>1218.56</v>
      </c>
      <c r="H17" s="60">
        <v>1616.89</v>
      </c>
      <c r="I17" s="58">
        <f t="shared" ref="I17:I32" si="3">-SUM(H17-F17)</f>
        <v>6.1099999999999</v>
      </c>
      <c r="J17" s="92">
        <v>1673</v>
      </c>
      <c r="K17" s="60">
        <f t="shared" si="2"/>
        <v>50</v>
      </c>
      <c r="L17" s="61">
        <f>(J17-F17)/F17</f>
        <v>3.0807147258163893E-2</v>
      </c>
      <c r="M17" s="94">
        <v>6</v>
      </c>
    </row>
    <row r="18" spans="1:13">
      <c r="A18" s="53" t="s">
        <v>45</v>
      </c>
      <c r="B18" s="91">
        <v>75</v>
      </c>
      <c r="C18" s="60">
        <v>80</v>
      </c>
      <c r="D18" s="58">
        <v>60</v>
      </c>
      <c r="E18" s="58">
        <v>60</v>
      </c>
      <c r="F18" s="57">
        <v>100</v>
      </c>
      <c r="G18" s="60">
        <v>89.93</v>
      </c>
      <c r="H18" s="60">
        <v>0</v>
      </c>
      <c r="I18" s="58">
        <f t="shared" si="3"/>
        <v>100</v>
      </c>
      <c r="J18" s="92">
        <v>100</v>
      </c>
      <c r="K18" s="60">
        <f t="shared" si="2"/>
        <v>0</v>
      </c>
      <c r="L18" s="61">
        <f>(J18-F18)/F18</f>
        <v>0</v>
      </c>
      <c r="M18" s="94">
        <v>7</v>
      </c>
    </row>
    <row r="19" spans="1:13">
      <c r="A19" s="53" t="s">
        <v>41</v>
      </c>
      <c r="B19" s="91">
        <v>40</v>
      </c>
      <c r="C19" s="60">
        <v>60</v>
      </c>
      <c r="D19" s="58">
        <v>50</v>
      </c>
      <c r="E19" s="58">
        <v>55</v>
      </c>
      <c r="F19" s="57">
        <v>55</v>
      </c>
      <c r="G19" s="60">
        <v>20</v>
      </c>
      <c r="H19" s="60">
        <v>30</v>
      </c>
      <c r="I19" s="58">
        <f t="shared" si="3"/>
        <v>25</v>
      </c>
      <c r="J19" s="92">
        <v>55</v>
      </c>
      <c r="K19" s="60">
        <f t="shared" si="2"/>
        <v>0</v>
      </c>
      <c r="L19" s="61">
        <f>(J19-F19)/F19</f>
        <v>0</v>
      </c>
      <c r="M19" s="66">
        <v>8</v>
      </c>
    </row>
    <row r="20" spans="1:13">
      <c r="A20" s="53" t="s">
        <v>42</v>
      </c>
      <c r="B20" s="91"/>
      <c r="C20" s="60"/>
      <c r="D20" s="58"/>
      <c r="E20" s="58">
        <v>0</v>
      </c>
      <c r="F20" s="57">
        <v>50</v>
      </c>
      <c r="G20" s="60">
        <v>0</v>
      </c>
      <c r="H20" s="60">
        <v>0</v>
      </c>
      <c r="I20" s="58">
        <f t="shared" si="3"/>
        <v>50</v>
      </c>
      <c r="J20" s="92">
        <v>0</v>
      </c>
      <c r="K20" s="60">
        <f t="shared" si="2"/>
        <v>-50</v>
      </c>
      <c r="L20" s="61">
        <v>1</v>
      </c>
      <c r="M20" s="66">
        <v>9</v>
      </c>
    </row>
    <row r="21" spans="1:13">
      <c r="A21" s="53" t="s">
        <v>2</v>
      </c>
      <c r="B21" s="91">
        <v>40</v>
      </c>
      <c r="C21" s="60">
        <v>0</v>
      </c>
      <c r="D21" s="58">
        <v>70</v>
      </c>
      <c r="E21" s="58">
        <v>120</v>
      </c>
      <c r="F21" s="57">
        <v>130</v>
      </c>
      <c r="G21" s="60">
        <v>0</v>
      </c>
      <c r="H21" s="60">
        <v>150</v>
      </c>
      <c r="I21" s="58">
        <f t="shared" si="3"/>
        <v>-20</v>
      </c>
      <c r="J21" s="92">
        <v>130</v>
      </c>
      <c r="K21" s="60">
        <f t="shared" si="2"/>
        <v>0</v>
      </c>
      <c r="L21" s="61">
        <f>(J21-F21)/F21</f>
        <v>0</v>
      </c>
      <c r="M21" s="66">
        <v>10</v>
      </c>
    </row>
    <row r="22" spans="1:13">
      <c r="A22" s="53" t="s">
        <v>3</v>
      </c>
      <c r="B22" s="91">
        <v>35</v>
      </c>
      <c r="C22" s="60">
        <v>0</v>
      </c>
      <c r="D22" s="58">
        <v>40</v>
      </c>
      <c r="E22" s="58">
        <v>40</v>
      </c>
      <c r="F22" s="57">
        <v>40</v>
      </c>
      <c r="G22" s="60">
        <v>40</v>
      </c>
      <c r="H22" s="60">
        <v>40</v>
      </c>
      <c r="I22" s="58">
        <f t="shared" si="3"/>
        <v>0</v>
      </c>
      <c r="J22" s="92">
        <v>40</v>
      </c>
      <c r="K22" s="60">
        <f t="shared" si="2"/>
        <v>0</v>
      </c>
      <c r="L22" s="61">
        <f>(J22-F22)/F22</f>
        <v>0</v>
      </c>
      <c r="M22" s="66">
        <v>11</v>
      </c>
    </row>
    <row r="23" spans="1:13">
      <c r="A23" s="53" t="s">
        <v>32</v>
      </c>
      <c r="B23" s="91">
        <v>40</v>
      </c>
      <c r="C23" s="60">
        <v>31</v>
      </c>
      <c r="D23" s="58">
        <v>31</v>
      </c>
      <c r="E23" s="58">
        <v>35</v>
      </c>
      <c r="F23" s="57">
        <v>62</v>
      </c>
      <c r="G23" s="60">
        <v>61.28</v>
      </c>
      <c r="H23" s="60">
        <v>61.28</v>
      </c>
      <c r="I23" s="58">
        <f t="shared" si="3"/>
        <v>0.71999999999999886</v>
      </c>
      <c r="J23" s="92">
        <v>62</v>
      </c>
      <c r="K23" s="60">
        <f t="shared" si="2"/>
        <v>0</v>
      </c>
      <c r="L23" s="61">
        <f>(J23-F23)/F23</f>
        <v>0</v>
      </c>
      <c r="M23" s="66">
        <v>12</v>
      </c>
    </row>
    <row r="24" spans="1:13">
      <c r="A24" s="53" t="s">
        <v>12</v>
      </c>
      <c r="B24" s="91">
        <v>0</v>
      </c>
      <c r="C24" s="60">
        <v>0</v>
      </c>
      <c r="D24" s="58">
        <v>30</v>
      </c>
      <c r="E24" s="58">
        <v>40</v>
      </c>
      <c r="F24" s="57">
        <v>50</v>
      </c>
      <c r="G24" s="60">
        <v>0</v>
      </c>
      <c r="H24" s="60">
        <v>20</v>
      </c>
      <c r="I24" s="58">
        <f t="shared" si="3"/>
        <v>30</v>
      </c>
      <c r="J24" s="92">
        <v>50</v>
      </c>
      <c r="K24" s="60">
        <f t="shared" si="2"/>
        <v>0</v>
      </c>
      <c r="L24" s="61">
        <f>(J24-F24)/F24</f>
        <v>0</v>
      </c>
      <c r="M24" s="66">
        <v>13</v>
      </c>
    </row>
    <row r="25" spans="1:13">
      <c r="A25" s="53" t="s">
        <v>47</v>
      </c>
      <c r="B25" s="91">
        <v>0</v>
      </c>
      <c r="C25" s="60">
        <v>0</v>
      </c>
      <c r="D25" s="58">
        <v>0</v>
      </c>
      <c r="E25" s="58">
        <v>0</v>
      </c>
      <c r="F25" s="57">
        <v>175</v>
      </c>
      <c r="G25" s="60">
        <v>0</v>
      </c>
      <c r="H25" s="60">
        <v>0</v>
      </c>
      <c r="I25" s="58">
        <f t="shared" si="3"/>
        <v>175</v>
      </c>
      <c r="J25" s="92">
        <v>0</v>
      </c>
      <c r="K25" s="60">
        <f t="shared" si="2"/>
        <v>-175</v>
      </c>
      <c r="L25" s="61">
        <f>(J25-F25)/F25</f>
        <v>-1</v>
      </c>
      <c r="M25" s="66">
        <v>14</v>
      </c>
    </row>
    <row r="26" spans="1:13" s="100" customFormat="1">
      <c r="A26" s="95" t="s">
        <v>15</v>
      </c>
      <c r="B26" s="96">
        <v>750</v>
      </c>
      <c r="C26" s="97">
        <v>750</v>
      </c>
      <c r="D26" s="98">
        <v>750</v>
      </c>
      <c r="E26" s="98">
        <v>0</v>
      </c>
      <c r="F26" s="57">
        <v>0</v>
      </c>
      <c r="G26" s="97">
        <v>22.5</v>
      </c>
      <c r="H26" s="97">
        <v>50</v>
      </c>
      <c r="I26" s="98">
        <f t="shared" si="3"/>
        <v>-50</v>
      </c>
      <c r="J26" s="92">
        <v>0</v>
      </c>
      <c r="K26" s="97">
        <f t="shared" si="2"/>
        <v>0</v>
      </c>
      <c r="L26" s="99"/>
      <c r="M26" s="66">
        <v>15</v>
      </c>
    </row>
    <row r="27" spans="1:13" s="100" customFormat="1" hidden="1">
      <c r="A27" s="68" t="s">
        <v>48</v>
      </c>
      <c r="B27" s="101">
        <v>0</v>
      </c>
      <c r="C27" s="75">
        <v>0</v>
      </c>
      <c r="D27" s="102">
        <v>0</v>
      </c>
      <c r="E27" s="102">
        <v>750</v>
      </c>
      <c r="F27" s="103">
        <v>0</v>
      </c>
      <c r="G27" s="75">
        <v>0</v>
      </c>
      <c r="H27" s="75">
        <v>0</v>
      </c>
      <c r="I27" s="102">
        <f t="shared" si="3"/>
        <v>0</v>
      </c>
      <c r="J27" s="104">
        <v>0</v>
      </c>
      <c r="K27" s="75">
        <f t="shared" si="2"/>
        <v>0</v>
      </c>
      <c r="L27" s="76" t="e">
        <f>(J27-F27)/F27</f>
        <v>#DIV/0!</v>
      </c>
      <c r="M27" s="77">
        <v>16</v>
      </c>
    </row>
    <row r="28" spans="1:13">
      <c r="A28" s="53" t="s">
        <v>23</v>
      </c>
      <c r="B28" s="91">
        <v>400</v>
      </c>
      <c r="C28" s="60">
        <v>200</v>
      </c>
      <c r="D28" s="58">
        <v>100</v>
      </c>
      <c r="E28" s="58">
        <v>100</v>
      </c>
      <c r="F28" s="57">
        <v>200</v>
      </c>
      <c r="G28" s="60">
        <v>120.71</v>
      </c>
      <c r="H28" s="60">
        <v>120.71</v>
      </c>
      <c r="I28" s="58">
        <f t="shared" si="3"/>
        <v>79.290000000000006</v>
      </c>
      <c r="J28" s="92">
        <v>475</v>
      </c>
      <c r="K28" s="60">
        <f t="shared" si="2"/>
        <v>275</v>
      </c>
      <c r="L28" s="61">
        <f>(J28-F28)/F28</f>
        <v>1.375</v>
      </c>
      <c r="M28" s="94">
        <v>17</v>
      </c>
    </row>
    <row r="29" spans="1:13">
      <c r="A29" s="53" t="s">
        <v>16</v>
      </c>
      <c r="B29" s="91">
        <v>70</v>
      </c>
      <c r="C29" s="60">
        <v>60</v>
      </c>
      <c r="D29" s="58">
        <v>0</v>
      </c>
      <c r="E29" s="58">
        <v>70</v>
      </c>
      <c r="F29" s="57">
        <v>70</v>
      </c>
      <c r="G29" s="60">
        <v>22.5</v>
      </c>
      <c r="H29" s="60">
        <v>50</v>
      </c>
      <c r="I29" s="58">
        <f t="shared" si="3"/>
        <v>20</v>
      </c>
      <c r="J29" s="92">
        <v>400</v>
      </c>
      <c r="K29" s="60">
        <f t="shared" si="2"/>
        <v>330</v>
      </c>
      <c r="L29" s="61">
        <f>(J29-F29)/F29</f>
        <v>4.7142857142857144</v>
      </c>
      <c r="M29" s="94">
        <v>18</v>
      </c>
    </row>
    <row r="30" spans="1:13">
      <c r="A30" s="95" t="s">
        <v>99</v>
      </c>
      <c r="B30" s="96">
        <v>0</v>
      </c>
      <c r="C30" s="97">
        <v>0</v>
      </c>
      <c r="D30" s="98">
        <v>0</v>
      </c>
      <c r="E30" s="98">
        <v>0</v>
      </c>
      <c r="F30" s="57">
        <v>0</v>
      </c>
      <c r="G30" s="97">
        <v>0</v>
      </c>
      <c r="H30" s="97">
        <v>0</v>
      </c>
      <c r="I30" s="98">
        <v>0</v>
      </c>
      <c r="J30" s="92">
        <v>50</v>
      </c>
      <c r="K30" s="97">
        <f t="shared" si="2"/>
        <v>50</v>
      </c>
      <c r="L30" s="99">
        <v>1</v>
      </c>
      <c r="M30" s="105" t="s">
        <v>95</v>
      </c>
    </row>
    <row r="31" spans="1:13" ht="16.5" thickBot="1">
      <c r="A31" s="53" t="s">
        <v>54</v>
      </c>
      <c r="B31" s="91">
        <v>0</v>
      </c>
      <c r="C31" s="60">
        <v>0</v>
      </c>
      <c r="D31" s="58">
        <v>0</v>
      </c>
      <c r="E31" s="58">
        <v>0</v>
      </c>
      <c r="F31" s="57">
        <v>0</v>
      </c>
      <c r="G31" s="60">
        <v>49.81</v>
      </c>
      <c r="H31" s="60">
        <v>49.81</v>
      </c>
      <c r="I31" s="58">
        <f t="shared" si="3"/>
        <v>-49.81</v>
      </c>
      <c r="J31" s="92">
        <v>0</v>
      </c>
      <c r="K31" s="60">
        <f t="shared" si="2"/>
        <v>0</v>
      </c>
      <c r="L31" s="61"/>
      <c r="M31" s="106">
        <v>19</v>
      </c>
    </row>
    <row r="32" spans="1:13">
      <c r="A32" s="1" t="s">
        <v>13</v>
      </c>
      <c r="B32" s="6">
        <f t="shared" ref="B32:H32" si="4">SUM(B16:B31)</f>
        <v>3050</v>
      </c>
      <c r="C32" s="7">
        <f t="shared" si="4"/>
        <v>2803</v>
      </c>
      <c r="D32" s="8">
        <f t="shared" si="4"/>
        <v>2743</v>
      </c>
      <c r="E32" s="8">
        <f t="shared" si="4"/>
        <v>2990</v>
      </c>
      <c r="F32" s="10">
        <f t="shared" si="4"/>
        <v>2765</v>
      </c>
      <c r="G32" s="7">
        <f t="shared" si="4"/>
        <v>1833.83</v>
      </c>
      <c r="H32" s="7">
        <f t="shared" si="4"/>
        <v>2373.23</v>
      </c>
      <c r="I32" s="8">
        <f t="shared" si="3"/>
        <v>391.77</v>
      </c>
      <c r="J32" s="10">
        <f>SUM(J16:J31)</f>
        <v>3245</v>
      </c>
      <c r="K32" s="7">
        <f t="shared" si="2"/>
        <v>480</v>
      </c>
      <c r="L32" s="81">
        <f>(J32-F32)/F32</f>
        <v>0.17359855334538879</v>
      </c>
    </row>
    <row r="33" spans="1:13" ht="16.5" thickBot="1">
      <c r="A33" s="52" t="s">
        <v>8</v>
      </c>
      <c r="B33" s="82"/>
      <c r="C33" s="83"/>
      <c r="D33" s="84"/>
      <c r="E33" s="84"/>
      <c r="F33" s="85"/>
      <c r="G33" s="86"/>
      <c r="H33" s="86"/>
      <c r="I33" s="87"/>
      <c r="J33" s="85"/>
      <c r="K33" s="86"/>
      <c r="L33" s="107"/>
    </row>
    <row r="34" spans="1:13">
      <c r="A34" s="53" t="s">
        <v>9</v>
      </c>
      <c r="B34" s="108">
        <v>40</v>
      </c>
      <c r="C34" s="60">
        <v>40</v>
      </c>
      <c r="D34" s="58">
        <v>40</v>
      </c>
      <c r="E34" s="58">
        <v>40</v>
      </c>
      <c r="F34" s="109">
        <v>40</v>
      </c>
      <c r="G34" s="60">
        <v>0</v>
      </c>
      <c r="H34" s="60">
        <v>40</v>
      </c>
      <c r="I34" s="58">
        <f>-SUM(H34-F34)</f>
        <v>0</v>
      </c>
      <c r="J34" s="92">
        <v>40</v>
      </c>
      <c r="K34" s="60">
        <f>SUM(J34-F34)</f>
        <v>0</v>
      </c>
      <c r="L34" s="61">
        <f>(J34-F34)/F34</f>
        <v>0</v>
      </c>
      <c r="M34" s="162">
        <v>20</v>
      </c>
    </row>
    <row r="35" spans="1:13">
      <c r="A35" s="53" t="s">
        <v>10</v>
      </c>
      <c r="B35" s="108">
        <v>40</v>
      </c>
      <c r="C35" s="60">
        <v>40</v>
      </c>
      <c r="D35" s="58">
        <v>40</v>
      </c>
      <c r="E35" s="58">
        <v>40</v>
      </c>
      <c r="F35" s="109">
        <v>40</v>
      </c>
      <c r="G35" s="60">
        <v>0</v>
      </c>
      <c r="H35" s="60">
        <v>40</v>
      </c>
      <c r="I35" s="58">
        <f>-SUM(H35-F35)</f>
        <v>0</v>
      </c>
      <c r="J35" s="92">
        <v>40</v>
      </c>
      <c r="K35" s="60">
        <f>SUM(J35-F35)</f>
        <v>0</v>
      </c>
      <c r="L35" s="61">
        <f>(J35-F35)/F35</f>
        <v>0</v>
      </c>
      <c r="M35" s="163"/>
    </row>
    <row r="36" spans="1:13">
      <c r="A36" s="53" t="s">
        <v>11</v>
      </c>
      <c r="B36" s="108">
        <v>35</v>
      </c>
      <c r="C36" s="60">
        <v>25</v>
      </c>
      <c r="D36" s="58">
        <v>40</v>
      </c>
      <c r="E36" s="58">
        <v>40</v>
      </c>
      <c r="F36" s="109">
        <v>40</v>
      </c>
      <c r="G36" s="60">
        <v>0</v>
      </c>
      <c r="H36" s="60">
        <v>40</v>
      </c>
      <c r="I36" s="58">
        <f>-SUM(H36-F36)</f>
        <v>0</v>
      </c>
      <c r="J36" s="92">
        <v>40</v>
      </c>
      <c r="K36" s="60">
        <f>SUM(J36-F36)</f>
        <v>0</v>
      </c>
      <c r="L36" s="61">
        <f>(J36-F36)/F36</f>
        <v>0</v>
      </c>
      <c r="M36" s="163"/>
    </row>
    <row r="37" spans="1:13">
      <c r="A37" s="1" t="s">
        <v>14</v>
      </c>
      <c r="B37" s="6">
        <f t="shared" ref="B37:H37" si="5">SUM(B34:B36)</f>
        <v>115</v>
      </c>
      <c r="C37" s="7">
        <f t="shared" si="5"/>
        <v>105</v>
      </c>
      <c r="D37" s="8">
        <f t="shared" si="5"/>
        <v>120</v>
      </c>
      <c r="E37" s="8">
        <f t="shared" si="5"/>
        <v>120</v>
      </c>
      <c r="F37" s="10">
        <f t="shared" si="5"/>
        <v>120</v>
      </c>
      <c r="G37" s="7">
        <f t="shared" si="5"/>
        <v>0</v>
      </c>
      <c r="H37" s="7">
        <f t="shared" si="5"/>
        <v>120</v>
      </c>
      <c r="I37" s="8">
        <f>-SUM(H37-F37)</f>
        <v>0</v>
      </c>
      <c r="J37" s="10">
        <f>SUM(J34:J36)</f>
        <v>120</v>
      </c>
      <c r="K37" s="60">
        <f>SUM(J37-F37)</f>
        <v>0</v>
      </c>
      <c r="L37" s="81">
        <f>(J37-F37)/F37</f>
        <v>0</v>
      </c>
    </row>
    <row r="38" spans="1:13">
      <c r="B38" s="82"/>
      <c r="C38" s="110"/>
      <c r="D38" s="111"/>
      <c r="E38" s="111"/>
      <c r="F38" s="112"/>
      <c r="G38" s="113"/>
      <c r="H38" s="113"/>
      <c r="I38" s="114"/>
      <c r="J38" s="112"/>
      <c r="K38" s="113"/>
      <c r="L38" s="87"/>
    </row>
    <row r="39" spans="1:13" ht="16.5" thickBot="1">
      <c r="A39" s="1" t="s">
        <v>18</v>
      </c>
      <c r="B39" s="6">
        <f t="shared" ref="B39:J39" si="6">SUM(B32+B37)</f>
        <v>3165</v>
      </c>
      <c r="C39" s="25">
        <f t="shared" si="6"/>
        <v>2908</v>
      </c>
      <c r="D39" s="26">
        <f t="shared" si="6"/>
        <v>2863</v>
      </c>
      <c r="E39" s="26">
        <f t="shared" si="6"/>
        <v>3110</v>
      </c>
      <c r="F39" s="27">
        <f t="shared" si="6"/>
        <v>2885</v>
      </c>
      <c r="G39" s="28">
        <f t="shared" si="6"/>
        <v>1833.83</v>
      </c>
      <c r="H39" s="28">
        <f t="shared" si="6"/>
        <v>2493.23</v>
      </c>
      <c r="I39" s="28">
        <f t="shared" si="6"/>
        <v>391.77</v>
      </c>
      <c r="J39" s="27">
        <f t="shared" si="6"/>
        <v>3365</v>
      </c>
      <c r="K39" s="115">
        <f>SUM(J39-F39)</f>
        <v>480</v>
      </c>
      <c r="L39" s="116">
        <f>(J39-F39)/F39</f>
        <v>0.16637781629116119</v>
      </c>
    </row>
    <row r="40" spans="1:13" ht="10.5" customHeight="1" thickBot="1">
      <c r="A40" s="117"/>
      <c r="B40" s="118"/>
      <c r="C40" s="119"/>
      <c r="D40" s="120"/>
      <c r="E40" s="120"/>
      <c r="F40" s="11"/>
      <c r="G40" s="11"/>
      <c r="H40" s="11"/>
      <c r="I40" s="11"/>
      <c r="J40" s="11"/>
      <c r="K40" s="9"/>
      <c r="L40" s="121"/>
    </row>
    <row r="41" spans="1:13" ht="15.75" customHeight="1">
      <c r="A41" s="128" t="s">
        <v>103</v>
      </c>
      <c r="B41" s="129"/>
      <c r="C41" s="129"/>
      <c r="D41" s="129"/>
      <c r="E41" s="129"/>
      <c r="F41" s="129"/>
      <c r="G41" s="130"/>
      <c r="H41" s="155" t="s">
        <v>101</v>
      </c>
      <c r="I41" s="156"/>
      <c r="J41" s="12"/>
      <c r="K41" s="12" t="s">
        <v>26</v>
      </c>
      <c r="L41" s="13" t="s">
        <v>49</v>
      </c>
    </row>
    <row r="42" spans="1:13" ht="15.75" customHeight="1">
      <c r="A42" s="131"/>
      <c r="B42" s="132"/>
      <c r="C42" s="132"/>
      <c r="D42" s="132"/>
      <c r="E42" s="132"/>
      <c r="F42" s="132"/>
      <c r="G42" s="133"/>
      <c r="H42" s="188"/>
      <c r="I42" s="189"/>
      <c r="J42" s="46">
        <f>J6</f>
        <v>3315</v>
      </c>
      <c r="K42" s="182">
        <f>SUM(J42-F6)</f>
        <v>160</v>
      </c>
      <c r="L42" s="184">
        <f>(J42-F6)/F6</f>
        <v>5.0713153724247229E-2</v>
      </c>
    </row>
    <row r="43" spans="1:13" ht="16.5" customHeight="1">
      <c r="A43" s="131"/>
      <c r="B43" s="132"/>
      <c r="C43" s="132"/>
      <c r="D43" s="132"/>
      <c r="E43" s="132"/>
      <c r="F43" s="132"/>
      <c r="G43" s="133"/>
      <c r="H43" s="190"/>
      <c r="I43" s="191"/>
      <c r="J43" s="122"/>
      <c r="K43" s="183"/>
      <c r="L43" s="185"/>
    </row>
    <row r="44" spans="1:13" ht="36" customHeight="1" thickBot="1">
      <c r="A44" s="134" t="s">
        <v>104</v>
      </c>
      <c r="B44" s="135"/>
      <c r="C44" s="135"/>
      <c r="D44" s="135"/>
      <c r="E44" s="135"/>
      <c r="F44" s="135"/>
      <c r="G44" s="136"/>
      <c r="H44" s="126" t="s">
        <v>57</v>
      </c>
      <c r="I44" s="127"/>
      <c r="J44" s="127"/>
      <c r="K44" s="127"/>
      <c r="L44" s="123">
        <f>SUM(J42/86)</f>
        <v>38.546511627906973</v>
      </c>
    </row>
    <row r="45" spans="1:13" ht="17.25" hidden="1" customHeight="1">
      <c r="B45" s="165" t="s">
        <v>52</v>
      </c>
      <c r="C45" s="166"/>
      <c r="D45" s="166"/>
      <c r="E45" s="166"/>
      <c r="F45" s="166"/>
      <c r="G45" s="166"/>
      <c r="H45" s="167">
        <f>SUM(F43+H11-H39)</f>
        <v>1005.8899999999999</v>
      </c>
      <c r="I45" s="168"/>
      <c r="J45" s="164"/>
      <c r="K45" s="164"/>
      <c r="L45" s="164"/>
    </row>
    <row r="46" spans="1:13" ht="9" hidden="1" customHeight="1">
      <c r="J46" s="164"/>
      <c r="K46" s="164"/>
      <c r="L46" s="164"/>
    </row>
    <row r="47" spans="1:13" ht="15" hidden="1" customHeight="1">
      <c r="B47" s="172" t="s">
        <v>33</v>
      </c>
      <c r="C47" s="173"/>
      <c r="D47" s="173"/>
      <c r="E47" s="173"/>
      <c r="F47" s="169" t="s">
        <v>53</v>
      </c>
      <c r="G47" s="169" t="s">
        <v>37</v>
      </c>
      <c r="H47" s="169" t="s">
        <v>50</v>
      </c>
      <c r="I47" s="169" t="s">
        <v>38</v>
      </c>
      <c r="J47" s="164"/>
      <c r="K47" s="164"/>
      <c r="L47" s="164"/>
    </row>
    <row r="48" spans="1:13" ht="15" hidden="1" customHeight="1">
      <c r="B48" s="174"/>
      <c r="C48" s="175"/>
      <c r="D48" s="175"/>
      <c r="E48" s="175"/>
      <c r="F48" s="170"/>
      <c r="G48" s="170"/>
      <c r="H48" s="170"/>
      <c r="I48" s="170"/>
      <c r="J48" s="164"/>
      <c r="K48" s="164"/>
      <c r="L48" s="164"/>
    </row>
    <row r="49" spans="2:12" hidden="1">
      <c r="B49" s="176"/>
      <c r="C49" s="177"/>
      <c r="D49" s="177"/>
      <c r="E49" s="177"/>
      <c r="F49" s="171"/>
      <c r="G49" s="171"/>
      <c r="H49" s="171"/>
      <c r="I49" s="171"/>
      <c r="J49" s="164"/>
      <c r="K49" s="164"/>
      <c r="L49" s="164"/>
    </row>
    <row r="50" spans="2:12" hidden="1">
      <c r="B50" s="186" t="s">
        <v>47</v>
      </c>
      <c r="C50" s="187"/>
      <c r="D50" s="187"/>
      <c r="E50" s="187"/>
      <c r="F50" s="14">
        <v>1225</v>
      </c>
      <c r="G50" s="14">
        <v>175</v>
      </c>
      <c r="H50" s="14">
        <v>0</v>
      </c>
      <c r="I50" s="14">
        <v>1400</v>
      </c>
      <c r="J50" s="164"/>
      <c r="K50" s="164"/>
      <c r="L50" s="164"/>
    </row>
    <row r="51" spans="2:12" hidden="1">
      <c r="B51" s="180" t="s">
        <v>15</v>
      </c>
      <c r="C51" s="181"/>
      <c r="D51" s="181"/>
      <c r="E51" s="181"/>
      <c r="F51" s="15">
        <v>2250</v>
      </c>
      <c r="G51" s="15">
        <v>0</v>
      </c>
      <c r="H51" s="15">
        <v>0</v>
      </c>
      <c r="I51" s="15">
        <v>2250</v>
      </c>
      <c r="J51" s="164"/>
      <c r="K51" s="164"/>
      <c r="L51" s="164"/>
    </row>
    <row r="52" spans="2:12" hidden="1">
      <c r="B52" s="180" t="s">
        <v>46</v>
      </c>
      <c r="C52" s="181"/>
      <c r="D52" s="181"/>
      <c r="E52" s="181"/>
      <c r="F52" s="15">
        <v>0</v>
      </c>
      <c r="G52" s="15">
        <v>0</v>
      </c>
      <c r="H52" s="15">
        <v>0</v>
      </c>
      <c r="I52" s="15">
        <f>SUM(H52-G52)</f>
        <v>0</v>
      </c>
      <c r="J52" s="164"/>
      <c r="K52" s="164"/>
      <c r="L52" s="164"/>
    </row>
    <row r="53" spans="2:12" hidden="1">
      <c r="B53" s="178" t="s">
        <v>35</v>
      </c>
      <c r="C53" s="179"/>
      <c r="D53" s="179"/>
      <c r="E53" s="179"/>
      <c r="F53" s="29">
        <f>SUM(F50:F52)</f>
        <v>3475</v>
      </c>
      <c r="G53" s="29">
        <f t="shared" ref="G53:H53" si="7">SUM(G50:G52)</f>
        <v>175</v>
      </c>
      <c r="H53" s="29">
        <f t="shared" si="7"/>
        <v>0</v>
      </c>
      <c r="I53" s="29">
        <f>SUM(I50:I52)</f>
        <v>3650</v>
      </c>
      <c r="J53" s="164"/>
      <c r="K53" s="164"/>
      <c r="L53" s="164"/>
    </row>
    <row r="54" spans="2:12" ht="7.5" customHeight="1">
      <c r="B54" s="124"/>
      <c r="C54" s="124"/>
      <c r="D54" s="124"/>
      <c r="E54" s="124"/>
      <c r="F54" s="125"/>
      <c r="G54" s="125"/>
      <c r="H54" s="125"/>
      <c r="I54" s="125"/>
    </row>
  </sheetData>
  <mergeCells count="49">
    <mergeCell ref="H41:I43"/>
    <mergeCell ref="F2:I2"/>
    <mergeCell ref="M34:M36"/>
    <mergeCell ref="J45:L53"/>
    <mergeCell ref="B45:G45"/>
    <mergeCell ref="H45:I45"/>
    <mergeCell ref="I47:I49"/>
    <mergeCell ref="B47:E49"/>
    <mergeCell ref="B53:E53"/>
    <mergeCell ref="F47:F49"/>
    <mergeCell ref="G47:G49"/>
    <mergeCell ref="H47:H49"/>
    <mergeCell ref="B52:E52"/>
    <mergeCell ref="K42:K43"/>
    <mergeCell ref="L42:L43"/>
    <mergeCell ref="B50:E50"/>
    <mergeCell ref="B51:E51"/>
    <mergeCell ref="L14:L15"/>
    <mergeCell ref="A1:L1"/>
    <mergeCell ref="F3:I3"/>
    <mergeCell ref="J3:L3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E4:E5"/>
    <mergeCell ref="D4:D5"/>
    <mergeCell ref="B2:E2"/>
    <mergeCell ref="H44:K44"/>
    <mergeCell ref="A41:G43"/>
    <mergeCell ref="A44:G44"/>
    <mergeCell ref="J2:L2"/>
    <mergeCell ref="B14:B15"/>
    <mergeCell ref="C14:C15"/>
    <mergeCell ref="E14:E15"/>
    <mergeCell ref="D14:D15"/>
    <mergeCell ref="H14:H15"/>
    <mergeCell ref="I14:I15"/>
    <mergeCell ref="F13:I13"/>
    <mergeCell ref="J13:L13"/>
    <mergeCell ref="F14:F15"/>
    <mergeCell ref="G14:G15"/>
    <mergeCell ref="J14:J15"/>
    <mergeCell ref="K14:K15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21995-0D28-4E34-A0EB-1C0AA51A775A}">
  <sheetPr>
    <tabColor theme="4"/>
    <pageSetUpPr fitToPage="1"/>
  </sheetPr>
  <dimension ref="A1:B29"/>
  <sheetViews>
    <sheetView topLeftCell="A16" workbookViewId="0">
      <selection activeCell="B29" sqref="B29"/>
    </sheetView>
  </sheetViews>
  <sheetFormatPr defaultRowHeight="15"/>
  <cols>
    <col min="2" max="2" width="97.85546875" customWidth="1"/>
  </cols>
  <sheetData>
    <row r="1" spans="1:2" ht="18.75">
      <c r="A1" s="192" t="s">
        <v>84</v>
      </c>
      <c r="B1" s="192"/>
    </row>
    <row r="2" spans="1:2" ht="15.75">
      <c r="A2" s="30" t="s">
        <v>19</v>
      </c>
      <c r="B2" s="31"/>
    </row>
    <row r="3" spans="1:2" ht="15.75">
      <c r="A3" s="31"/>
      <c r="B3" s="31"/>
    </row>
    <row r="4" spans="1:2" ht="15.75">
      <c r="A4" s="32">
        <v>1</v>
      </c>
      <c r="B4" s="33" t="s">
        <v>85</v>
      </c>
    </row>
    <row r="5" spans="1:2" ht="15.75">
      <c r="A5" s="34">
        <f>SUM(A4+1)</f>
        <v>2</v>
      </c>
      <c r="B5" s="35" t="s">
        <v>86</v>
      </c>
    </row>
    <row r="6" spans="1:2" ht="15.75">
      <c r="A6" s="32">
        <f t="shared" ref="A6:A27" si="0">SUM(A5+1)</f>
        <v>3</v>
      </c>
      <c r="B6" s="33" t="s">
        <v>87</v>
      </c>
    </row>
    <row r="7" spans="1:2" ht="15.75">
      <c r="A7" s="34">
        <f t="shared" si="0"/>
        <v>4</v>
      </c>
      <c r="B7" s="36" t="s">
        <v>88</v>
      </c>
    </row>
    <row r="8" spans="1:2" ht="15.75">
      <c r="A8" s="31"/>
      <c r="B8" s="37"/>
    </row>
    <row r="9" spans="1:2" ht="15.75">
      <c r="A9" s="30" t="s">
        <v>20</v>
      </c>
      <c r="B9" s="37"/>
    </row>
    <row r="10" spans="1:2" ht="15.75">
      <c r="A10" s="31"/>
      <c r="B10" s="37"/>
    </row>
    <row r="11" spans="1:2" ht="15.75">
      <c r="A11" s="32">
        <f>SUM(A7+1)</f>
        <v>5</v>
      </c>
      <c r="B11" s="33" t="s">
        <v>89</v>
      </c>
    </row>
    <row r="12" spans="1:2" ht="15.75">
      <c r="A12" s="38">
        <f t="shared" si="0"/>
        <v>6</v>
      </c>
      <c r="B12" s="39" t="s">
        <v>90</v>
      </c>
    </row>
    <row r="13" spans="1:2" ht="15.75">
      <c r="A13" s="32">
        <f t="shared" si="0"/>
        <v>7</v>
      </c>
      <c r="B13" s="33" t="s">
        <v>89</v>
      </c>
    </row>
    <row r="14" spans="1:2" ht="30.75">
      <c r="A14" s="40">
        <f t="shared" si="0"/>
        <v>8</v>
      </c>
      <c r="B14" s="41" t="s">
        <v>91</v>
      </c>
    </row>
    <row r="15" spans="1:2" ht="15.75">
      <c r="A15" s="32">
        <f t="shared" si="0"/>
        <v>9</v>
      </c>
      <c r="B15" s="33" t="s">
        <v>92</v>
      </c>
    </row>
    <row r="16" spans="1:2" ht="15.75">
      <c r="A16" s="38">
        <f t="shared" si="0"/>
        <v>10</v>
      </c>
      <c r="B16" s="42" t="s">
        <v>89</v>
      </c>
    </row>
    <row r="17" spans="1:2" ht="15.75">
      <c r="A17" s="32">
        <f t="shared" si="0"/>
        <v>11</v>
      </c>
      <c r="B17" s="33" t="s">
        <v>89</v>
      </c>
    </row>
    <row r="18" spans="1:2" ht="15.75">
      <c r="A18" s="38">
        <f t="shared" si="0"/>
        <v>12</v>
      </c>
      <c r="B18" s="42" t="s">
        <v>89</v>
      </c>
    </row>
    <row r="19" spans="1:2" ht="15.75">
      <c r="A19" s="32">
        <f t="shared" si="0"/>
        <v>13</v>
      </c>
      <c r="B19" s="33" t="s">
        <v>89</v>
      </c>
    </row>
    <row r="20" spans="1:2" ht="15.75">
      <c r="A20" s="38">
        <f t="shared" si="0"/>
        <v>14</v>
      </c>
      <c r="B20" s="39" t="s">
        <v>93</v>
      </c>
    </row>
    <row r="21" spans="1:2" ht="15.75">
      <c r="A21" s="32">
        <f t="shared" si="0"/>
        <v>15</v>
      </c>
      <c r="B21" s="43" t="s">
        <v>94</v>
      </c>
    </row>
    <row r="22" spans="1:2" ht="15.75">
      <c r="A22" s="38">
        <f t="shared" si="0"/>
        <v>16</v>
      </c>
      <c r="B22" s="42" t="s">
        <v>92</v>
      </c>
    </row>
    <row r="23" spans="1:2" ht="15.75">
      <c r="A23" s="32">
        <f t="shared" si="0"/>
        <v>17</v>
      </c>
      <c r="B23" s="33" t="s">
        <v>97</v>
      </c>
    </row>
    <row r="24" spans="1:2" ht="15.75">
      <c r="A24" s="38">
        <f t="shared" si="0"/>
        <v>18</v>
      </c>
      <c r="B24" s="42" t="s">
        <v>97</v>
      </c>
    </row>
    <row r="25" spans="1:2" ht="15.75">
      <c r="A25" s="38" t="s">
        <v>95</v>
      </c>
      <c r="B25" s="42" t="s">
        <v>96</v>
      </c>
    </row>
    <row r="26" spans="1:2" ht="15.75">
      <c r="A26" s="32">
        <f>SUM(A24+1)</f>
        <v>19</v>
      </c>
      <c r="B26" s="33" t="s">
        <v>92</v>
      </c>
    </row>
    <row r="27" spans="1:2" ht="15.75">
      <c r="A27" s="38">
        <f t="shared" si="0"/>
        <v>20</v>
      </c>
      <c r="B27" s="42" t="s">
        <v>89</v>
      </c>
    </row>
    <row r="29" spans="1:2" ht="15.75">
      <c r="B29" s="45" t="s">
        <v>98</v>
      </c>
    </row>
  </sheetData>
  <mergeCells count="1">
    <mergeCell ref="A1:B1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D4B1A-B23C-4C29-BC11-9128F88D9B96}">
  <sheetPr>
    <tabColor rgb="FF00B050"/>
    <pageSetUpPr fitToPage="1"/>
  </sheetPr>
  <dimension ref="B1:K39"/>
  <sheetViews>
    <sheetView showGridLines="0" showRowColHeaders="0" topLeftCell="A43" workbookViewId="0">
      <selection activeCell="I32" sqref="I32"/>
    </sheetView>
  </sheetViews>
  <sheetFormatPr defaultRowHeight="15"/>
  <cols>
    <col min="1" max="1" width="2.85546875" customWidth="1"/>
    <col min="2" max="2" width="5.7109375" customWidth="1"/>
    <col min="3" max="3" width="4.140625" customWidth="1"/>
    <col min="9" max="11" width="10.5703125" bestFit="1" customWidth="1"/>
    <col min="12" max="12" width="3.140625" customWidth="1"/>
  </cols>
  <sheetData>
    <row r="1" spans="2:11">
      <c r="B1" s="193" t="s">
        <v>58</v>
      </c>
      <c r="C1" s="193"/>
      <c r="D1" s="193"/>
      <c r="E1" s="193"/>
      <c r="F1" s="193"/>
      <c r="G1" s="193"/>
      <c r="H1" s="193"/>
      <c r="I1" s="193"/>
      <c r="J1" s="193"/>
      <c r="K1" s="193"/>
    </row>
    <row r="2" spans="2:11">
      <c r="B2" s="193" t="s">
        <v>59</v>
      </c>
      <c r="C2" s="193"/>
      <c r="D2" s="193"/>
      <c r="E2" s="193"/>
      <c r="F2" s="193"/>
      <c r="G2" s="193"/>
      <c r="H2" s="193"/>
      <c r="I2" s="193"/>
      <c r="J2" s="193"/>
      <c r="K2" s="193"/>
    </row>
    <row r="4" spans="2:11">
      <c r="B4" s="16" t="s">
        <v>82</v>
      </c>
    </row>
    <row r="6" spans="2:11">
      <c r="B6" s="16" t="s">
        <v>77</v>
      </c>
      <c r="C6" s="16"/>
      <c r="D6" s="16"/>
      <c r="E6" s="16"/>
      <c r="F6" s="16"/>
      <c r="G6" s="16"/>
      <c r="H6" s="16"/>
    </row>
    <row r="7" spans="2:11">
      <c r="B7" t="s">
        <v>60</v>
      </c>
    </row>
    <row r="9" spans="2:11">
      <c r="B9" s="16" t="s">
        <v>83</v>
      </c>
    </row>
    <row r="10" spans="2:11">
      <c r="C10" t="s">
        <v>61</v>
      </c>
      <c r="I10" s="24">
        <f>SUM('Budget V1'!F44-'Financial Projection'!I11)</f>
        <v>-1423.62</v>
      </c>
      <c r="J10" s="17"/>
      <c r="K10" s="17"/>
    </row>
    <row r="11" spans="2:11" ht="15.75" thickBot="1">
      <c r="C11" t="s">
        <v>62</v>
      </c>
      <c r="I11" s="18">
        <v>1423.62</v>
      </c>
      <c r="J11" s="17"/>
      <c r="K11" s="17"/>
    </row>
    <row r="12" spans="2:11">
      <c r="I12" s="17"/>
      <c r="J12" s="17">
        <f>SUM(I10:I11)</f>
        <v>0</v>
      </c>
      <c r="K12" s="17"/>
    </row>
    <row r="13" spans="2:11">
      <c r="I13" s="17"/>
      <c r="J13" s="17"/>
      <c r="K13" s="17"/>
    </row>
    <row r="14" spans="2:11">
      <c r="B14" s="16" t="s">
        <v>78</v>
      </c>
      <c r="I14" s="17"/>
      <c r="J14" s="17"/>
      <c r="K14" s="17"/>
    </row>
    <row r="15" spans="2:11">
      <c r="C15" t="s">
        <v>81</v>
      </c>
      <c r="I15" s="23">
        <f>'Budget V1'!J6</f>
        <v>3315</v>
      </c>
      <c r="J15" s="17"/>
      <c r="K15" s="17"/>
    </row>
    <row r="16" spans="2:11">
      <c r="C16" t="s">
        <v>63</v>
      </c>
      <c r="I16" s="17">
        <v>50</v>
      </c>
      <c r="J16" s="17"/>
      <c r="K16" s="17"/>
    </row>
    <row r="17" spans="2:11" ht="15.75" thickBot="1">
      <c r="C17" t="s">
        <v>64</v>
      </c>
      <c r="I17" s="19">
        <v>0</v>
      </c>
      <c r="J17" s="17"/>
      <c r="K17" s="17"/>
    </row>
    <row r="18" spans="2:11" ht="15.75" thickBot="1">
      <c r="I18" s="17"/>
      <c r="J18" s="19">
        <f>SUM(I15:I17)</f>
        <v>3365</v>
      </c>
      <c r="K18" s="19"/>
    </row>
    <row r="19" spans="2:11">
      <c r="B19" t="s">
        <v>79</v>
      </c>
      <c r="I19" s="17"/>
      <c r="J19" s="20"/>
      <c r="K19" s="21">
        <f>SUM(J12+J18)</f>
        <v>3365</v>
      </c>
    </row>
    <row r="20" spans="2:11">
      <c r="I20" s="17"/>
      <c r="J20" s="20"/>
      <c r="K20" s="17"/>
    </row>
    <row r="21" spans="2:11">
      <c r="B21" s="16" t="s">
        <v>65</v>
      </c>
      <c r="I21" s="17"/>
      <c r="J21" s="17"/>
      <c r="K21" s="17"/>
    </row>
    <row r="22" spans="2:11">
      <c r="C22" t="s">
        <v>80</v>
      </c>
      <c r="I22" s="17">
        <f>'Budget V1'!J39</f>
        <v>3365</v>
      </c>
      <c r="J22" s="17"/>
      <c r="K22" s="17"/>
    </row>
    <row r="23" spans="2:11" ht="15.75" thickBot="1">
      <c r="C23" t="s">
        <v>66</v>
      </c>
      <c r="I23" s="19">
        <f>SUM(I22/2)</f>
        <v>1682.5</v>
      </c>
      <c r="J23" s="17"/>
      <c r="K23" s="17"/>
    </row>
    <row r="24" spans="2:11" ht="15.75" thickBot="1">
      <c r="I24" s="17"/>
      <c r="J24" s="19">
        <f>SUM(I22:I23)</f>
        <v>5047.5</v>
      </c>
      <c r="K24" s="19"/>
    </row>
    <row r="25" spans="2:11">
      <c r="I25" s="17"/>
      <c r="J25" s="17"/>
      <c r="K25" s="17">
        <f>SUM(K19-J24)</f>
        <v>-1682.5</v>
      </c>
    </row>
    <row r="26" spans="2:11">
      <c r="B26" s="16" t="s">
        <v>67</v>
      </c>
      <c r="C26" s="16"/>
      <c r="D26" s="16"/>
      <c r="I26" s="17"/>
      <c r="J26" s="17"/>
      <c r="K26" s="17"/>
    </row>
    <row r="27" spans="2:11">
      <c r="C27" t="s">
        <v>68</v>
      </c>
      <c r="I27" s="17"/>
      <c r="J27" s="17"/>
      <c r="K27" s="17"/>
    </row>
    <row r="28" spans="2:11" ht="15.75" thickBot="1">
      <c r="D28" t="s">
        <v>69</v>
      </c>
      <c r="I28" s="19">
        <v>0</v>
      </c>
      <c r="J28" s="17"/>
      <c r="K28" s="17"/>
    </row>
    <row r="29" spans="2:11" ht="15.75" thickBot="1">
      <c r="I29" s="17"/>
      <c r="J29" s="19">
        <f>I28</f>
        <v>0</v>
      </c>
      <c r="K29" s="17"/>
    </row>
    <row r="30" spans="2:11">
      <c r="B30" t="s">
        <v>70</v>
      </c>
      <c r="I30" s="17"/>
      <c r="J30" s="17"/>
      <c r="K30" s="17"/>
    </row>
    <row r="31" spans="2:11">
      <c r="C31" t="s">
        <v>71</v>
      </c>
      <c r="I31" s="17">
        <v>1400</v>
      </c>
      <c r="J31" s="17"/>
      <c r="K31" s="17"/>
    </row>
    <row r="32" spans="2:11" ht="15.75" thickBot="1">
      <c r="C32" t="s">
        <v>72</v>
      </c>
      <c r="I32" s="19">
        <v>2200</v>
      </c>
      <c r="J32" s="17"/>
      <c r="K32" s="17"/>
    </row>
    <row r="33" spans="2:11" ht="15.75" thickBot="1">
      <c r="I33" s="17"/>
      <c r="J33" s="19">
        <f>SUM(I31:I32)</f>
        <v>3600</v>
      </c>
      <c r="K33" s="19"/>
    </row>
    <row r="34" spans="2:11">
      <c r="B34" s="16" t="s">
        <v>73</v>
      </c>
      <c r="C34" s="16"/>
      <c r="D34" s="16"/>
      <c r="E34" s="16"/>
      <c r="F34" s="16"/>
      <c r="G34" s="16"/>
      <c r="H34" s="16"/>
      <c r="I34" s="21"/>
      <c r="J34" s="21"/>
      <c r="K34" s="21">
        <f>SUM(K25-J33)</f>
        <v>-5282.5</v>
      </c>
    </row>
    <row r="37" spans="2:11">
      <c r="B37" s="22" t="s">
        <v>74</v>
      </c>
    </row>
    <row r="38" spans="2:11" ht="47.25" customHeight="1">
      <c r="B38" s="194" t="s">
        <v>75</v>
      </c>
      <c r="C38" s="194"/>
      <c r="D38" s="194"/>
      <c r="E38" s="194"/>
      <c r="F38" s="194"/>
      <c r="G38" s="194"/>
      <c r="H38" s="194"/>
      <c r="I38" s="194"/>
      <c r="J38" s="194"/>
      <c r="K38" s="194"/>
    </row>
    <row r="39" spans="2:11">
      <c r="B39" s="195" t="s">
        <v>76</v>
      </c>
      <c r="C39" s="195"/>
      <c r="D39" s="195"/>
      <c r="E39" s="195"/>
      <c r="F39" s="195"/>
      <c r="G39" s="195"/>
      <c r="H39" s="195"/>
      <c r="I39" s="195"/>
      <c r="J39" s="195"/>
      <c r="K39" s="195"/>
    </row>
  </sheetData>
  <mergeCells count="4">
    <mergeCell ref="B1:K1"/>
    <mergeCell ref="B2:K2"/>
    <mergeCell ref="B38:K38"/>
    <mergeCell ref="B39:K3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V1</vt:lpstr>
      <vt:lpstr>Notes</vt:lpstr>
      <vt:lpstr>Financial Projection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Rockhampton PC</dc:creator>
  <cp:lastModifiedBy>Rockhampton PC</cp:lastModifiedBy>
  <cp:lastPrinted>2021-12-06T17:04:34Z</cp:lastPrinted>
  <dcterms:created xsi:type="dcterms:W3CDTF">2019-10-29T11:20:26Z</dcterms:created>
  <dcterms:modified xsi:type="dcterms:W3CDTF">2021-12-06T17:05:05Z</dcterms:modified>
</cp:coreProperties>
</file>